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theme/themeOverride2.xml" ContentType="application/vnd.openxmlformats-officedocument.themeOverride+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threadedComments/threadedComment20.xml" ContentType="application/vnd.ms-excel.threadedcomments+xml"/>
  <Override PartName="/xl/comments21.xml" ContentType="application/vnd.openxmlformats-officedocument.spreadsheetml.comments+xml"/>
  <Override PartName="/xl/threadedComments/threadedComment21.xml" ContentType="application/vnd.ms-excel.threadedcomments+xml"/>
  <Override PartName="/xl/comments22.xml" ContentType="application/vnd.openxmlformats-officedocument.spreadsheetml.comments+xml"/>
  <Override PartName="/xl/threadedComments/threadedComment22.xml" ContentType="application/vnd.ms-excel.threadedcomments+xml"/>
  <Override PartName="/xl/comments23.xml" ContentType="application/vnd.openxmlformats-officedocument.spreadsheetml.comments+xml"/>
  <Override PartName="/xl/threadedComments/threadedComment23.xml" ContentType="application/vnd.ms-excel.threadedcomments+xml"/>
  <Override PartName="/xl/comments24.xml" ContentType="application/vnd.openxmlformats-officedocument.spreadsheetml.comments+xml"/>
  <Override PartName="/xl/threadedComments/threadedComment24.xml" ContentType="application/vnd.ms-excel.threadedcomments+xml"/>
  <Override PartName="/xl/comments25.xml" ContentType="application/vnd.openxmlformats-officedocument.spreadsheetml.comments+xml"/>
  <Override PartName="/xl/threadedComments/threadedComment25.xml" ContentType="application/vnd.ms-excel.threadedcomments+xml"/>
  <Override PartName="/xl/comments26.xml" ContentType="application/vnd.openxmlformats-officedocument.spreadsheetml.comments+xml"/>
  <Override PartName="/xl/threadedComments/threadedComment26.xml" ContentType="application/vnd.ms-excel.threadedcomments+xml"/>
  <Override PartName="/xl/comments27.xml" ContentType="application/vnd.openxmlformats-officedocument.spreadsheetml.comments+xml"/>
  <Override PartName="/xl/threadedComments/threadedComment27.xml" ContentType="application/vnd.ms-excel.threadedcomments+xml"/>
  <Override PartName="/xl/comments28.xml" ContentType="application/vnd.openxmlformats-officedocument.spreadsheetml.comments+xml"/>
  <Override PartName="/xl/threadedComments/threadedComment28.xml" ContentType="application/vnd.ms-excel.threadedcomments+xml"/>
  <Override PartName="/xl/comments29.xml" ContentType="application/vnd.openxmlformats-officedocument.spreadsheetml.comments+xml"/>
  <Override PartName="/xl/threadedComments/threadedComment29.xml" ContentType="application/vnd.ms-excel.threadedcomments+xml"/>
  <Override PartName="/xl/comments30.xml" ContentType="application/vnd.openxmlformats-officedocument.spreadsheetml.comments+xml"/>
  <Override PartName="/xl/threadedComments/threadedComment30.xml" ContentType="application/vnd.ms-excel.threadedcomments+xml"/>
  <Override PartName="/xl/comments31.xml" ContentType="application/vnd.openxmlformats-officedocument.spreadsheetml.comments+xml"/>
  <Override PartName="/xl/threadedComments/threadedComment31.xml" ContentType="application/vnd.ms-excel.threadedcomments+xml"/>
  <Override PartName="/xl/comments32.xml" ContentType="application/vnd.openxmlformats-officedocument.spreadsheetml.comments+xml"/>
  <Override PartName="/xl/threadedComments/threadedComment32.xml" ContentType="application/vnd.ms-excel.threadedcomments+xml"/>
  <Override PartName="/xl/comments33.xml" ContentType="application/vnd.openxmlformats-officedocument.spreadsheetml.comments+xml"/>
  <Override PartName="/xl/threadedComments/threadedComment33.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autoCompressPictures="0" defaultThemeVersion="124226"/>
  <xr:revisionPtr revIDLastSave="0" documentId="8_{C6B4744B-111E-443E-8AC8-A41994093453}" xr6:coauthVersionLast="47" xr6:coauthVersionMax="47" xr10:uidLastSave="{00000000-0000-0000-0000-000000000000}"/>
  <bookViews>
    <workbookView xWindow="25695" yWindow="0" windowWidth="26010" windowHeight="20985" tabRatio="892" firstSheet="1" activeTab="13" xr2:uid="{00000000-000D-0000-FFFF-FFFF00000000}"/>
  </bookViews>
  <sheets>
    <sheet name="Instructions Easy Access" sheetId="97" state="hidden" r:id="rId1"/>
    <sheet name="Anleitung" sheetId="1" r:id="rId2"/>
    <sheet name="Objektdaten" sheetId="101" r:id="rId3"/>
    <sheet name="R" sheetId="92" r:id="rId4"/>
    <sheet name="G" sheetId="93" r:id="rId5"/>
    <sheet name="W" sheetId="94" r:id="rId6"/>
    <sheet name="U" sheetId="95" r:id="rId7"/>
    <sheet name="Übersicht" sheetId="4" r:id="rId8"/>
    <sheet name="Radar" sheetId="81" r:id="rId9"/>
    <sheet name="Indikatorengrafik" sheetId="84" r:id="rId10"/>
    <sheet name="Gesamttabelle" sheetId="88" r:id="rId11"/>
    <sheet name="Massnahmentabelle" sheetId="50" r:id="rId12"/>
    <sheet name="Radar (Entwicklung)" sheetId="99" r:id="rId13"/>
    <sheet name="R 1.1" sheetId="34" r:id="rId14"/>
    <sheet name="R 1.2" sheetId="43" r:id="rId15"/>
    <sheet name="R 1.3" sheetId="44" r:id="rId16"/>
    <sheet name="G 1.1" sheetId="45" r:id="rId17"/>
    <sheet name="G 1.2" sheetId="46" r:id="rId18"/>
    <sheet name="G 1.3" sheetId="47" r:id="rId19"/>
    <sheet name="G 2.1" sheetId="51" r:id="rId20"/>
    <sheet name="G 2.2" sheetId="52" r:id="rId21"/>
    <sheet name="G 2.3" sheetId="53" r:id="rId22"/>
    <sheet name="G 2.4" sheetId="54" r:id="rId23"/>
    <sheet name="G 3.1" sheetId="55" r:id="rId24"/>
    <sheet name="G 3.2" sheetId="56" r:id="rId25"/>
    <sheet name="W 1.1" sheetId="57" r:id="rId26"/>
    <sheet name="W 1.2" sheetId="58" r:id="rId27"/>
    <sheet name="W 2.1" sheetId="59" r:id="rId28"/>
    <sheet name="W 2.2" sheetId="60" r:id="rId29"/>
    <sheet name="W 2.3" sheetId="61" r:id="rId30"/>
    <sheet name="W 3.1" sheetId="62" r:id="rId31"/>
    <sheet name="U 1.1" sheetId="63" r:id="rId32"/>
    <sheet name="U 1.2" sheetId="64" r:id="rId33"/>
    <sheet name="U 1.3" sheetId="65" r:id="rId34"/>
    <sheet name="U 1.4" sheetId="66" r:id="rId35"/>
    <sheet name="U 1.5" sheetId="67" r:id="rId36"/>
    <sheet name="U 2.1" sheetId="68" r:id="rId37"/>
    <sheet name="U 2.2" sheetId="69" r:id="rId38"/>
    <sheet name="U 2.3" sheetId="70" r:id="rId39"/>
    <sheet name="U 2.4" sheetId="71" r:id="rId40"/>
    <sheet name="U 3.1" sheetId="72" r:id="rId41"/>
    <sheet name="U 3.2" sheetId="73" r:id="rId42"/>
    <sheet name="Liste_fuer_Grafik" sheetId="41" r:id="rId43"/>
    <sheet name="Feuil1" sheetId="102" r:id="rId44"/>
  </sheets>
  <definedNames>
    <definedName name="_xlnm.Print_Area" localSheetId="1">Anleitung!$A$1:$G$16</definedName>
    <definedName name="_xlnm.Print_Area" localSheetId="4">G!$B$2:$I$25</definedName>
    <definedName name="_xlnm.Print_Area" localSheetId="16">'G 1.1'!$A$1:$J$14</definedName>
    <definedName name="_xlnm.Print_Area" localSheetId="17">'G 1.2'!$A$1:$J$15</definedName>
    <definedName name="_xlnm.Print_Area" localSheetId="18">'G 1.3'!$A$1:$J$15</definedName>
    <definedName name="_xlnm.Print_Area" localSheetId="19">'G 2.1'!$A$1:$J$14</definedName>
    <definedName name="_xlnm.Print_Area" localSheetId="20">'G 2.2'!$A$1:$J$13</definedName>
    <definedName name="_xlnm.Print_Area" localSheetId="21">'G 2.3'!$A$1:$J$14</definedName>
    <definedName name="_xlnm.Print_Area" localSheetId="22">'G 2.4'!$A$1:$J$16</definedName>
    <definedName name="_xlnm.Print_Area" localSheetId="23">'G 3.1'!$A$1:$J$15</definedName>
    <definedName name="_xlnm.Print_Area" localSheetId="24">'G 3.2'!$A$1:$J$14</definedName>
    <definedName name="_xlnm.Print_Area" localSheetId="10">Gesamttabelle!$B$2:$O$81</definedName>
    <definedName name="_xlnm.Print_Area" localSheetId="9">Indikatorengrafik!$A$1:$J$46</definedName>
    <definedName name="_xlnm.Print_Area" localSheetId="42">Liste_fuer_Grafik!$B$2:$O$79</definedName>
    <definedName name="_xlnm.Print_Area" localSheetId="11">Massnahmentabelle!$B$2:$G$81</definedName>
    <definedName name="_xlnm.Print_Area" localSheetId="2">Objektdaten!$A$1:$I$51</definedName>
    <definedName name="_xlnm.Print_Area" localSheetId="3">'R'!$B$2:$H$11</definedName>
    <definedName name="_xlnm.Print_Area" localSheetId="13">'R 1.1'!$A$1:$I$15</definedName>
    <definedName name="_xlnm.Print_Area" localSheetId="14">'R 1.2'!$A$1:$I$15</definedName>
    <definedName name="_xlnm.Print_Area" localSheetId="15">'R 1.3'!$A$1:$I$14</definedName>
    <definedName name="_xlnm.Print_Area" localSheetId="8">Radar!$A$1:$J$33</definedName>
    <definedName name="_xlnm.Print_Area" localSheetId="12">'Radar (Entwicklung)'!$A$1:$L$34</definedName>
    <definedName name="_xlnm.Print_Area" localSheetId="6">U!$B$2:$I$31</definedName>
    <definedName name="_xlnm.Print_Area" localSheetId="31">'U 1.1'!$A$1:$J$15</definedName>
    <definedName name="_xlnm.Print_Area" localSheetId="32">'U 1.2'!$A$1:$J$14</definedName>
    <definedName name="_xlnm.Print_Area" localSheetId="33">'U 1.3'!$A$1:$J$14</definedName>
    <definedName name="_xlnm.Print_Area" localSheetId="34">'U 1.4'!$A$1:$J$14</definedName>
    <definedName name="_xlnm.Print_Area" localSheetId="35">'U 1.5'!$A$1:$J$15</definedName>
    <definedName name="_xlnm.Print_Area" localSheetId="36">'U 2.1'!$A$1:$J$15</definedName>
    <definedName name="_xlnm.Print_Area" localSheetId="37">'U 2.2'!$A$1:$J$16</definedName>
    <definedName name="_xlnm.Print_Area" localSheetId="38">'U 2.3'!$A$1:$J$15</definedName>
    <definedName name="_xlnm.Print_Area" localSheetId="39">'U 2.4'!$A$1:$J$15</definedName>
    <definedName name="_xlnm.Print_Area" localSheetId="40">'U 3.1'!$A$1:$J$14</definedName>
    <definedName name="_xlnm.Print_Area" localSheetId="41">'U 3.2'!$A$1:$J$13</definedName>
    <definedName name="_xlnm.Print_Area" localSheetId="7">Übersicht!$B$1:$T$40</definedName>
    <definedName name="_xlnm.Print_Area" localSheetId="5">W!$B$2:$I$20</definedName>
    <definedName name="_xlnm.Print_Area" localSheetId="25">'W 1.1'!$A$1:$J$15</definedName>
    <definedName name="_xlnm.Print_Area" localSheetId="26">'W 1.2'!$A$1:$J$14</definedName>
    <definedName name="_xlnm.Print_Area" localSheetId="27">'W 2.1'!$A$1:$J$15</definedName>
    <definedName name="_xlnm.Print_Area" localSheetId="28">'W 2.2'!$A$1:$J$16</definedName>
    <definedName name="_xlnm.Print_Area" localSheetId="29">'W 2.3'!$A$1:$J$14</definedName>
    <definedName name="_xlnm.Print_Area" localSheetId="30">'W 3.1'!$A$1:$J$15</definedName>
    <definedName name="_xlnm.Print_Titles" localSheetId="4">G!$3:$3</definedName>
    <definedName name="_xlnm.Print_Titles" localSheetId="10">Gesamttabelle!$3:$3</definedName>
    <definedName name="_xlnm.Print_Titles" localSheetId="11">Massnahmentabelle!$3:$3</definedName>
    <definedName name="_xlnm.Print_Titles" localSheetId="3">'R'!$3:$3</definedName>
    <definedName name="_xlnm.Print_Titles" localSheetId="6">U!$3:$3</definedName>
    <definedName name="_xlnm.Print_Titles" localSheetId="5">W!$3:$3</definedName>
    <definedName name="Z_DC3FDAFD_04A4_4C51_991C_845D71911EBB_.wvu.PrintArea" localSheetId="4" hidden="1">G!$B$2:$B$25</definedName>
    <definedName name="Z_DC3FDAFD_04A4_4C51_991C_845D71911EBB_.wvu.PrintArea" localSheetId="16" hidden="1">'G 1.1'!$A$1:$J$9</definedName>
    <definedName name="Z_DC3FDAFD_04A4_4C51_991C_845D71911EBB_.wvu.PrintArea" localSheetId="17" hidden="1">'G 1.2'!$A$1:$J$10</definedName>
    <definedName name="Z_DC3FDAFD_04A4_4C51_991C_845D71911EBB_.wvu.PrintArea" localSheetId="18" hidden="1">'G 1.3'!$A$1:$J$10</definedName>
    <definedName name="Z_DC3FDAFD_04A4_4C51_991C_845D71911EBB_.wvu.PrintArea" localSheetId="19" hidden="1">'G 2.1'!$A$1:$J$9</definedName>
    <definedName name="Z_DC3FDAFD_04A4_4C51_991C_845D71911EBB_.wvu.PrintArea" localSheetId="20" hidden="1">'G 2.2'!$A$1:$J$8</definedName>
    <definedName name="Z_DC3FDAFD_04A4_4C51_991C_845D71911EBB_.wvu.PrintArea" localSheetId="21" hidden="1">'G 2.3'!$A$1:$J$9</definedName>
    <definedName name="Z_DC3FDAFD_04A4_4C51_991C_845D71911EBB_.wvu.PrintArea" localSheetId="22" hidden="1">'G 2.4'!$A$1:$J$11</definedName>
    <definedName name="Z_DC3FDAFD_04A4_4C51_991C_845D71911EBB_.wvu.PrintArea" localSheetId="23" hidden="1">'G 3.1'!$A$1:$J$10</definedName>
    <definedName name="Z_DC3FDAFD_04A4_4C51_991C_845D71911EBB_.wvu.PrintArea" localSheetId="24" hidden="1">'G 3.2'!$A$1:$J$9</definedName>
    <definedName name="Z_DC3FDAFD_04A4_4C51_991C_845D71911EBB_.wvu.PrintArea" localSheetId="10" hidden="1">Gesamttabelle!$B$2:$B$81</definedName>
    <definedName name="Z_DC3FDAFD_04A4_4C51_991C_845D71911EBB_.wvu.PrintArea" localSheetId="9" hidden="1">Indikatorengrafik!#REF!</definedName>
    <definedName name="Z_DC3FDAFD_04A4_4C51_991C_845D71911EBB_.wvu.PrintArea" localSheetId="11" hidden="1">Massnahmentabelle!$B$2:$B$81</definedName>
    <definedName name="Z_DC3FDAFD_04A4_4C51_991C_845D71911EBB_.wvu.PrintArea" localSheetId="3" hidden="1">'R'!$B$2:$B$11</definedName>
    <definedName name="Z_DC3FDAFD_04A4_4C51_991C_845D71911EBB_.wvu.PrintArea" localSheetId="14" hidden="1">'R 1.2'!$A$1:$I$10</definedName>
    <definedName name="Z_DC3FDAFD_04A4_4C51_991C_845D71911EBB_.wvu.PrintArea" localSheetId="15" hidden="1">'R 1.3'!$A$1:$I$9</definedName>
    <definedName name="Z_DC3FDAFD_04A4_4C51_991C_845D71911EBB_.wvu.PrintArea" localSheetId="8" hidden="1">Radar!#REF!</definedName>
    <definedName name="Z_DC3FDAFD_04A4_4C51_991C_845D71911EBB_.wvu.PrintArea" localSheetId="12" hidden="1">'Radar (Entwicklung)'!#REF!</definedName>
    <definedName name="Z_DC3FDAFD_04A4_4C51_991C_845D71911EBB_.wvu.PrintArea" localSheetId="6" hidden="1">U!$B$2:$B$31</definedName>
    <definedName name="Z_DC3FDAFD_04A4_4C51_991C_845D71911EBB_.wvu.PrintArea" localSheetId="31" hidden="1">'U 1.1'!$A$1:$J$10</definedName>
    <definedName name="Z_DC3FDAFD_04A4_4C51_991C_845D71911EBB_.wvu.PrintArea" localSheetId="32" hidden="1">'U 1.2'!$A$1:$J$9</definedName>
    <definedName name="Z_DC3FDAFD_04A4_4C51_991C_845D71911EBB_.wvu.PrintArea" localSheetId="33" hidden="1">'U 1.3'!$A$1:$J$9</definedName>
    <definedName name="Z_DC3FDAFD_04A4_4C51_991C_845D71911EBB_.wvu.PrintArea" localSheetId="34" hidden="1">'U 1.4'!$A$1:$J$9</definedName>
    <definedName name="Z_DC3FDAFD_04A4_4C51_991C_845D71911EBB_.wvu.PrintArea" localSheetId="35" hidden="1">'U 1.5'!$A$1:$J$10</definedName>
    <definedName name="Z_DC3FDAFD_04A4_4C51_991C_845D71911EBB_.wvu.PrintArea" localSheetId="36" hidden="1">'U 2.1'!$A$1:$J$10</definedName>
    <definedName name="Z_DC3FDAFD_04A4_4C51_991C_845D71911EBB_.wvu.PrintArea" localSheetId="37" hidden="1">'U 2.2'!$A$1:$J$11</definedName>
    <definedName name="Z_DC3FDAFD_04A4_4C51_991C_845D71911EBB_.wvu.PrintArea" localSheetId="38" hidden="1">'U 2.3'!$A$1:$J$10</definedName>
    <definedName name="Z_DC3FDAFD_04A4_4C51_991C_845D71911EBB_.wvu.PrintArea" localSheetId="39" hidden="1">'U 2.4'!$A$1:$J$10</definedName>
    <definedName name="Z_DC3FDAFD_04A4_4C51_991C_845D71911EBB_.wvu.PrintArea" localSheetId="40" hidden="1">'U 3.1'!$A$1:$J$9</definedName>
    <definedName name="Z_DC3FDAFD_04A4_4C51_991C_845D71911EBB_.wvu.PrintArea" localSheetId="41" hidden="1">'U 3.2'!$A$1:$J$8</definedName>
    <definedName name="Z_DC3FDAFD_04A4_4C51_991C_845D71911EBB_.wvu.PrintArea" localSheetId="5" hidden="1">W!$B$2:$B$20</definedName>
    <definedName name="Z_DC3FDAFD_04A4_4C51_991C_845D71911EBB_.wvu.PrintArea" localSheetId="25" hidden="1">'W 1.1'!$A$1:$J$10</definedName>
    <definedName name="Z_DC3FDAFD_04A4_4C51_991C_845D71911EBB_.wvu.PrintArea" localSheetId="26" hidden="1">'W 1.2'!$A$1:$J$9</definedName>
    <definedName name="Z_DC3FDAFD_04A4_4C51_991C_845D71911EBB_.wvu.PrintArea" localSheetId="27" hidden="1">'W 2.1'!$A$1:$J$10</definedName>
    <definedName name="Z_DC3FDAFD_04A4_4C51_991C_845D71911EBB_.wvu.PrintArea" localSheetId="28" hidden="1">'W 2.2'!$A$1:$J$11</definedName>
    <definedName name="Z_DC3FDAFD_04A4_4C51_991C_845D71911EBB_.wvu.PrintArea" localSheetId="29" hidden="1">'W 2.3'!$A$1:$J$9</definedName>
    <definedName name="Z_DC3FDAFD_04A4_4C51_991C_845D71911EBB_.wvu.PrintArea" localSheetId="30" hidden="1">'W 3.1'!$A$1:$J$10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Y5" i="99" l="1"/>
  <c r="G9" i="53"/>
  <c r="G8" i="73"/>
  <c r="G8" i="52"/>
  <c r="F9" i="44"/>
  <c r="G9" i="56"/>
  <c r="G10" i="71"/>
  <c r="G10" i="70"/>
  <c r="G10" i="68"/>
  <c r="G10" i="67"/>
  <c r="G10" i="62"/>
  <c r="G10" i="59"/>
  <c r="G10" i="57"/>
  <c r="G10" i="55"/>
  <c r="G10" i="47"/>
  <c r="G9" i="64"/>
  <c r="G11" i="60"/>
  <c r="G9" i="58"/>
  <c r="G11" i="54"/>
  <c r="G9" i="51"/>
  <c r="F10" i="34"/>
  <c r="F10" i="43"/>
  <c r="Y12" i="99" l="1"/>
  <c r="K8" i="99"/>
  <c r="K21" i="99"/>
  <c r="K21" i="88"/>
  <c r="K8" i="88"/>
  <c r="J26" i="81"/>
  <c r="E31" i="95"/>
  <c r="E30" i="95"/>
  <c r="E29" i="95"/>
  <c r="E28" i="95"/>
  <c r="E27" i="95"/>
  <c r="E26" i="95"/>
  <c r="E25" i="95"/>
  <c r="E24" i="95"/>
  <c r="E23" i="95"/>
  <c r="E22" i="95"/>
  <c r="E21" i="95"/>
  <c r="E20" i="95"/>
  <c r="E19" i="95"/>
  <c r="E18" i="95"/>
  <c r="E17" i="95"/>
  <c r="E16" i="95"/>
  <c r="E15" i="95"/>
  <c r="E14" i="95"/>
  <c r="E13" i="95"/>
  <c r="E12" i="95"/>
  <c r="E11" i="95"/>
  <c r="E10" i="95"/>
  <c r="E9" i="95"/>
  <c r="E8" i="95"/>
  <c r="E7" i="95"/>
  <c r="E6" i="95"/>
  <c r="E5" i="95"/>
  <c r="E4" i="95"/>
  <c r="E20" i="94"/>
  <c r="E19" i="94"/>
  <c r="E18" i="94"/>
  <c r="E17" i="94"/>
  <c r="E16" i="94"/>
  <c r="E15" i="94"/>
  <c r="E14" i="94"/>
  <c r="E13" i="94"/>
  <c r="E12" i="94"/>
  <c r="E11" i="94"/>
  <c r="E10" i="94"/>
  <c r="E9" i="94"/>
  <c r="E8" i="94"/>
  <c r="E7" i="94"/>
  <c r="E6" i="94"/>
  <c r="E5" i="94"/>
  <c r="E4" i="94"/>
  <c r="E25" i="93"/>
  <c r="E24" i="93"/>
  <c r="E23" i="93"/>
  <c r="E22" i="93"/>
  <c r="E21" i="93"/>
  <c r="E20" i="93"/>
  <c r="E19" i="93"/>
  <c r="E18" i="93"/>
  <c r="E17" i="93"/>
  <c r="E16" i="93"/>
  <c r="E15" i="93"/>
  <c r="E14" i="93"/>
  <c r="E13" i="93"/>
  <c r="E12" i="93"/>
  <c r="E11" i="93"/>
  <c r="E10" i="93"/>
  <c r="E9" i="93"/>
  <c r="E8" i="93"/>
  <c r="E7" i="93"/>
  <c r="E6" i="93"/>
  <c r="E5" i="93"/>
  <c r="E4" i="93"/>
  <c r="E6" i="92"/>
  <c r="E5" i="92"/>
  <c r="E4" i="92"/>
  <c r="E11" i="92"/>
  <c r="E10" i="92"/>
  <c r="E9" i="92"/>
  <c r="E8" i="92"/>
  <c r="E7" i="92"/>
  <c r="J4" i="41"/>
  <c r="D7" i="46" a="1"/>
  <c r="D7" i="46" s="1"/>
  <c r="G10" i="46" s="1"/>
  <c r="V10" i="99"/>
  <c r="AB32" i="99"/>
  <c r="AB31" i="99"/>
  <c r="AB30" i="99"/>
  <c r="AB29" i="99"/>
  <c r="AB28" i="99"/>
  <c r="AB27" i="99"/>
  <c r="AB26" i="99"/>
  <c r="AB25" i="99"/>
  <c r="AB24" i="99"/>
  <c r="AB23" i="99"/>
  <c r="AB22" i="99"/>
  <c r="AB21" i="99"/>
  <c r="AB20" i="99"/>
  <c r="AB19" i="99"/>
  <c r="AB18" i="99"/>
  <c r="AB17" i="99"/>
  <c r="AB16" i="99"/>
  <c r="AB15" i="99"/>
  <c r="AB14" i="99"/>
  <c r="AB13" i="99"/>
  <c r="AB12" i="99"/>
  <c r="AB11" i="99"/>
  <c r="AB10" i="99"/>
  <c r="AB9" i="99"/>
  <c r="AB8" i="99"/>
  <c r="AB7" i="99"/>
  <c r="AB6" i="99"/>
  <c r="AB5" i="99"/>
  <c r="AB4" i="99"/>
  <c r="V4" i="99"/>
  <c r="K8" i="4"/>
  <c r="K21" i="4"/>
  <c r="F81" i="50" l="1"/>
  <c r="F80" i="50"/>
  <c r="F79" i="50"/>
  <c r="F78" i="50"/>
  <c r="F77" i="50"/>
  <c r="F76" i="50"/>
  <c r="F75" i="50"/>
  <c r="F74" i="50"/>
  <c r="F73" i="50"/>
  <c r="F72" i="50"/>
  <c r="F71" i="50"/>
  <c r="F70" i="50"/>
  <c r="F69" i="50"/>
  <c r="F68" i="50"/>
  <c r="F67" i="50"/>
  <c r="F66" i="50"/>
  <c r="F65" i="50"/>
  <c r="F64" i="50"/>
  <c r="F63" i="50"/>
  <c r="F62" i="50"/>
  <c r="F61" i="50"/>
  <c r="F60" i="50"/>
  <c r="F59" i="50"/>
  <c r="F58" i="50"/>
  <c r="F57" i="50"/>
  <c r="F56" i="50"/>
  <c r="F55" i="50"/>
  <c r="F54" i="50"/>
  <c r="F52" i="50"/>
  <c r="F51" i="50"/>
  <c r="F50" i="50"/>
  <c r="F49" i="50"/>
  <c r="F48" i="50"/>
  <c r="F47" i="50"/>
  <c r="F46" i="50"/>
  <c r="F45" i="50"/>
  <c r="F44" i="50"/>
  <c r="F43" i="50"/>
  <c r="F42" i="50"/>
  <c r="F41" i="50"/>
  <c r="F40" i="50"/>
  <c r="F39" i="50"/>
  <c r="F38" i="50"/>
  <c r="F37" i="50"/>
  <c r="F36" i="50"/>
  <c r="F34" i="50"/>
  <c r="F33" i="50"/>
  <c r="F32" i="50"/>
  <c r="F31" i="50"/>
  <c r="F30" i="50"/>
  <c r="F29" i="50"/>
  <c r="F28" i="50"/>
  <c r="F27" i="50"/>
  <c r="F26" i="50"/>
  <c r="F25" i="50"/>
  <c r="F24" i="50"/>
  <c r="F23" i="50"/>
  <c r="F22" i="50"/>
  <c r="F21" i="50"/>
  <c r="F20" i="50"/>
  <c r="F19" i="50"/>
  <c r="F18" i="50"/>
  <c r="F17" i="50"/>
  <c r="F16" i="50"/>
  <c r="F15" i="50"/>
  <c r="F14" i="50"/>
  <c r="F13" i="50"/>
  <c r="F11" i="50"/>
  <c r="F10" i="50"/>
  <c r="F9" i="50"/>
  <c r="F8" i="50"/>
  <c r="F7" i="50"/>
  <c r="F6" i="50"/>
  <c r="F5" i="50"/>
  <c r="F4" i="50"/>
  <c r="K81" i="88" l="1"/>
  <c r="K80" i="88"/>
  <c r="K79" i="88"/>
  <c r="K78" i="88"/>
  <c r="K77" i="88"/>
  <c r="K76" i="88"/>
  <c r="K75" i="88"/>
  <c r="K74" i="88"/>
  <c r="K73" i="88"/>
  <c r="K72" i="88"/>
  <c r="K71" i="88"/>
  <c r="K70" i="88"/>
  <c r="K69" i="88"/>
  <c r="K68" i="88"/>
  <c r="K67" i="88"/>
  <c r="K66" i="88"/>
  <c r="K65" i="88"/>
  <c r="K64" i="88"/>
  <c r="K63" i="88"/>
  <c r="K62" i="88"/>
  <c r="K61" i="88"/>
  <c r="K60" i="88"/>
  <c r="K59" i="88"/>
  <c r="K58" i="88"/>
  <c r="K57" i="88"/>
  <c r="K56" i="88"/>
  <c r="K55" i="88"/>
  <c r="K54" i="88"/>
  <c r="K52" i="88"/>
  <c r="K51" i="88"/>
  <c r="K50" i="88"/>
  <c r="K49" i="88"/>
  <c r="K48" i="88"/>
  <c r="K47" i="88"/>
  <c r="K46" i="88"/>
  <c r="K45" i="88"/>
  <c r="K44" i="88"/>
  <c r="K43" i="88"/>
  <c r="K42" i="88"/>
  <c r="K41" i="88"/>
  <c r="K40" i="88"/>
  <c r="K39" i="88"/>
  <c r="K38" i="88"/>
  <c r="K37" i="88"/>
  <c r="K36" i="88"/>
  <c r="K34" i="88"/>
  <c r="K33" i="88"/>
  <c r="K32" i="88"/>
  <c r="K31" i="88"/>
  <c r="K30" i="88"/>
  <c r="K29" i="88"/>
  <c r="K28" i="88"/>
  <c r="K27" i="88"/>
  <c r="K26" i="88"/>
  <c r="K25" i="88"/>
  <c r="K24" i="88"/>
  <c r="K23" i="88"/>
  <c r="K22" i="88"/>
  <c r="K20" i="88"/>
  <c r="K19" i="88"/>
  <c r="K18" i="88"/>
  <c r="K17" i="88"/>
  <c r="K16" i="88"/>
  <c r="K15" i="88"/>
  <c r="K14" i="88"/>
  <c r="K13" i="88"/>
  <c r="K11" i="88"/>
  <c r="K10" i="88"/>
  <c r="K9" i="88"/>
  <c r="K7" i="88"/>
  <c r="K6" i="88"/>
  <c r="K5" i="88"/>
  <c r="K4" i="88"/>
  <c r="I81" i="88"/>
  <c r="I80" i="88"/>
  <c r="I79" i="88"/>
  <c r="I78" i="88"/>
  <c r="I77" i="88"/>
  <c r="I76" i="88"/>
  <c r="I75" i="88"/>
  <c r="I74" i="88"/>
  <c r="I73" i="88"/>
  <c r="I72" i="88"/>
  <c r="I71" i="88"/>
  <c r="I70" i="88"/>
  <c r="I69" i="88"/>
  <c r="I68" i="88"/>
  <c r="I67" i="88"/>
  <c r="I66" i="88"/>
  <c r="I65" i="88"/>
  <c r="I64" i="88"/>
  <c r="I63" i="88"/>
  <c r="I62" i="88"/>
  <c r="I61" i="88"/>
  <c r="I60" i="88"/>
  <c r="I59" i="88"/>
  <c r="I58" i="88"/>
  <c r="I57" i="88"/>
  <c r="I56" i="88"/>
  <c r="I55" i="88"/>
  <c r="I54" i="88"/>
  <c r="I52" i="88"/>
  <c r="I51" i="88"/>
  <c r="I50" i="88"/>
  <c r="I49" i="88"/>
  <c r="I48" i="88"/>
  <c r="I47" i="88"/>
  <c r="I46" i="88"/>
  <c r="I45" i="88"/>
  <c r="I44" i="88"/>
  <c r="I43" i="88"/>
  <c r="I42" i="88"/>
  <c r="I41" i="88"/>
  <c r="I40" i="88"/>
  <c r="I39" i="88"/>
  <c r="I38" i="88"/>
  <c r="I37" i="88"/>
  <c r="I36" i="88"/>
  <c r="I34" i="88"/>
  <c r="I33" i="88"/>
  <c r="I32" i="88"/>
  <c r="I31" i="88"/>
  <c r="I30" i="88"/>
  <c r="I29" i="88"/>
  <c r="I28" i="88"/>
  <c r="I27" i="88"/>
  <c r="I26" i="88"/>
  <c r="I25" i="88"/>
  <c r="I24" i="88"/>
  <c r="I23" i="88"/>
  <c r="I22" i="88"/>
  <c r="I21" i="88"/>
  <c r="I20" i="88"/>
  <c r="I19" i="88"/>
  <c r="I18" i="88"/>
  <c r="I17" i="88"/>
  <c r="I16" i="88"/>
  <c r="I15" i="88"/>
  <c r="I14" i="88"/>
  <c r="I13" i="88"/>
  <c r="I11" i="88"/>
  <c r="I10" i="88"/>
  <c r="I9" i="88"/>
  <c r="I8" i="88"/>
  <c r="I7" i="88"/>
  <c r="I6" i="88"/>
  <c r="I5" i="88"/>
  <c r="I4" i="88"/>
  <c r="D36" i="50" l="1"/>
  <c r="J22" i="41" l="1"/>
  <c r="J5" i="41"/>
  <c r="J6" i="41"/>
  <c r="J7" i="41"/>
  <c r="J8" i="41"/>
  <c r="J9" i="41"/>
  <c r="J10" i="41"/>
  <c r="J11" i="41"/>
  <c r="D7" i="51" l="1" a="1"/>
  <c r="D7" i="51" s="1"/>
  <c r="D16" i="88"/>
  <c r="F22" i="88" l="1"/>
  <c r="F21" i="88"/>
  <c r="H13" i="88"/>
  <c r="Y32" i="99" l="1"/>
  <c r="Y31" i="99"/>
  <c r="Y30" i="99"/>
  <c r="Y29" i="99"/>
  <c r="Y28" i="99"/>
  <c r="Y27" i="99"/>
  <c r="Y26" i="99"/>
  <c r="Y25" i="99"/>
  <c r="Y24" i="99"/>
  <c r="Y23" i="99"/>
  <c r="Y22" i="99"/>
  <c r="Y21" i="99"/>
  <c r="Y20" i="99"/>
  <c r="Y19" i="99"/>
  <c r="Y18" i="99"/>
  <c r="Y17" i="99"/>
  <c r="Y16" i="99"/>
  <c r="Y15" i="99"/>
  <c r="Y14" i="99"/>
  <c r="Y13" i="99"/>
  <c r="Y11" i="99"/>
  <c r="Y10" i="99"/>
  <c r="Y9" i="99"/>
  <c r="Y8" i="99"/>
  <c r="Y7" i="99"/>
  <c r="Y6" i="99"/>
  <c r="Y4" i="99"/>
  <c r="V32" i="99"/>
  <c r="V31" i="99"/>
  <c r="V30" i="99"/>
  <c r="V29" i="99"/>
  <c r="V28" i="99"/>
  <c r="V27" i="99"/>
  <c r="V26" i="99"/>
  <c r="V25" i="99"/>
  <c r="V24" i="99"/>
  <c r="V23" i="99"/>
  <c r="V22" i="99"/>
  <c r="V21" i="99"/>
  <c r="V20" i="99"/>
  <c r="V19" i="99"/>
  <c r="V18" i="99"/>
  <c r="V17" i="99"/>
  <c r="V16" i="99"/>
  <c r="V15" i="99"/>
  <c r="V14" i="99"/>
  <c r="V13" i="99"/>
  <c r="V12" i="99"/>
  <c r="V11" i="99"/>
  <c r="V9" i="99"/>
  <c r="V8" i="99"/>
  <c r="V7" i="99"/>
  <c r="V6" i="99"/>
  <c r="V5" i="99"/>
  <c r="L31" i="99"/>
  <c r="K31" i="99"/>
  <c r="L30" i="99"/>
  <c r="K30" i="99"/>
  <c r="L29" i="99"/>
  <c r="K29" i="99"/>
  <c r="L28" i="99"/>
  <c r="K28" i="99"/>
  <c r="L27" i="99"/>
  <c r="K27" i="99"/>
  <c r="L26" i="99"/>
  <c r="K26" i="99"/>
  <c r="L25" i="99"/>
  <c r="K25" i="99"/>
  <c r="L24" i="99"/>
  <c r="K24" i="99"/>
  <c r="L23" i="99"/>
  <c r="K23" i="99"/>
  <c r="L22" i="99"/>
  <c r="K22" i="99"/>
  <c r="L21" i="99"/>
  <c r="L20" i="99"/>
  <c r="K20" i="99"/>
  <c r="L19" i="99"/>
  <c r="K19" i="99"/>
  <c r="L18" i="99"/>
  <c r="K18" i="99"/>
  <c r="L17" i="99"/>
  <c r="K17" i="99"/>
  <c r="L16" i="99"/>
  <c r="K16" i="99"/>
  <c r="L15" i="99"/>
  <c r="K15" i="99"/>
  <c r="L14" i="99"/>
  <c r="K14" i="99"/>
  <c r="L13" i="99"/>
  <c r="K13" i="99"/>
  <c r="L12" i="99"/>
  <c r="K12" i="99"/>
  <c r="L11" i="99"/>
  <c r="K11" i="99"/>
  <c r="L10" i="99"/>
  <c r="K10" i="99"/>
  <c r="L9" i="99"/>
  <c r="K9" i="99"/>
  <c r="L8" i="99"/>
  <c r="L7" i="99"/>
  <c r="K7" i="99"/>
  <c r="L6" i="99"/>
  <c r="K6" i="99"/>
  <c r="L5" i="99"/>
  <c r="K5" i="99"/>
  <c r="L4" i="99"/>
  <c r="K4" i="99"/>
  <c r="L3" i="99"/>
  <c r="K3" i="99"/>
  <c r="F15" i="88" l="1"/>
  <c r="F17" i="88"/>
  <c r="F16" i="88"/>
  <c r="D7" i="73" a="1"/>
  <c r="D7" i="72" a="1"/>
  <c r="D7" i="71" a="1"/>
  <c r="D7" i="70" a="1"/>
  <c r="D7" i="69" a="1"/>
  <c r="D7" i="68" a="1"/>
  <c r="D7" i="67" a="1"/>
  <c r="D7" i="66" a="1"/>
  <c r="D7" i="65" a="1"/>
  <c r="D7" i="64" a="1"/>
  <c r="D7" i="63" a="1"/>
  <c r="D7" i="62" a="1"/>
  <c r="D7" i="61" a="1"/>
  <c r="D7" i="60" a="1"/>
  <c r="D7" i="59" a="1"/>
  <c r="D7" i="58" a="1"/>
  <c r="D7" i="57" a="1"/>
  <c r="D7" i="56" a="1"/>
  <c r="D7" i="55" a="1"/>
  <c r="D7" i="54" a="1"/>
  <c r="D7" i="52" a="1"/>
  <c r="D7" i="53" a="1"/>
  <c r="D7" i="47" a="1"/>
  <c r="D7" i="45" a="1"/>
  <c r="D7" i="34" a="1"/>
  <c r="D7" i="34" s="1"/>
  <c r="D7" i="43" a="1"/>
  <c r="D7" i="43" s="1"/>
  <c r="D7" i="44" a="1"/>
  <c r="D7" i="44" s="1"/>
  <c r="D7" i="63" l="1"/>
  <c r="G10" i="63" s="1"/>
  <c r="F54" i="88"/>
  <c r="F56" i="88"/>
  <c r="F55" i="88"/>
  <c r="D7" i="71"/>
  <c r="F78" i="88"/>
  <c r="F77" i="88"/>
  <c r="F76" i="88"/>
  <c r="D7" i="72"/>
  <c r="G9" i="72" s="1"/>
  <c r="F80" i="88"/>
  <c r="F79" i="88"/>
  <c r="D7" i="65"/>
  <c r="G9" i="65" s="1"/>
  <c r="F60" i="88"/>
  <c r="F59" i="88"/>
  <c r="D7" i="73"/>
  <c r="F81" i="88"/>
  <c r="D7" i="66"/>
  <c r="G9" i="66" s="1"/>
  <c r="F62" i="88"/>
  <c r="F61" i="88"/>
  <c r="D7" i="64"/>
  <c r="F58" i="88"/>
  <c r="F57" i="88"/>
  <c r="D7" i="67"/>
  <c r="F65" i="88"/>
  <c r="F64" i="88"/>
  <c r="F63" i="88"/>
  <c r="D7" i="68"/>
  <c r="F68" i="88"/>
  <c r="F67" i="88"/>
  <c r="F66" i="88"/>
  <c r="D7" i="70"/>
  <c r="F73" i="88"/>
  <c r="F75" i="88"/>
  <c r="F74" i="88"/>
  <c r="D7" i="69"/>
  <c r="G11" i="69" s="1"/>
  <c r="F70" i="88"/>
  <c r="F69" i="88"/>
  <c r="F72" i="88"/>
  <c r="F71" i="88"/>
  <c r="D7" i="62"/>
  <c r="F51" i="88"/>
  <c r="F52" i="88"/>
  <c r="F50" i="88"/>
  <c r="D7" i="57"/>
  <c r="F38" i="88"/>
  <c r="F37" i="88"/>
  <c r="F36" i="88"/>
  <c r="D7" i="58"/>
  <c r="F40" i="88"/>
  <c r="F39" i="88"/>
  <c r="D7" i="60"/>
  <c r="F47" i="88"/>
  <c r="F46" i="88"/>
  <c r="F45" i="88"/>
  <c r="F44" i="88"/>
  <c r="D7" i="59"/>
  <c r="F43" i="88"/>
  <c r="F42" i="88"/>
  <c r="F41" i="88"/>
  <c r="D7" i="61"/>
  <c r="G9" i="61" s="1"/>
  <c r="F48" i="88"/>
  <c r="F49" i="88"/>
  <c r="D7" i="47"/>
  <c r="F19" i="88"/>
  <c r="F18" i="88"/>
  <c r="F20" i="88"/>
  <c r="D7" i="53"/>
  <c r="F25" i="88"/>
  <c r="F24" i="88"/>
  <c r="D7" i="52"/>
  <c r="F23" i="88"/>
  <c r="D7" i="54"/>
  <c r="F29" i="88"/>
  <c r="F28" i="88"/>
  <c r="F27" i="88"/>
  <c r="F26" i="88"/>
  <c r="D7" i="55"/>
  <c r="F31" i="88"/>
  <c r="F30" i="88"/>
  <c r="F32" i="88"/>
  <c r="D7" i="56"/>
  <c r="F34" i="88"/>
  <c r="F33" i="88"/>
  <c r="D7" i="45"/>
  <c r="G9" i="45" s="1"/>
  <c r="F13" i="88"/>
  <c r="F14" i="88"/>
  <c r="J13" i="88"/>
  <c r="J81" i="88"/>
  <c r="H81" i="88"/>
  <c r="G81" i="88"/>
  <c r="D81" i="88"/>
  <c r="J80" i="88"/>
  <c r="H80" i="88"/>
  <c r="G80" i="88"/>
  <c r="E80" i="88"/>
  <c r="D80" i="88"/>
  <c r="J79" i="88"/>
  <c r="H79" i="88"/>
  <c r="G79" i="88"/>
  <c r="D79" i="88"/>
  <c r="J78" i="88"/>
  <c r="H78" i="88"/>
  <c r="G78" i="88"/>
  <c r="E78" i="88"/>
  <c r="D78" i="88"/>
  <c r="J77" i="88"/>
  <c r="H77" i="88"/>
  <c r="G77" i="88"/>
  <c r="E77" i="88"/>
  <c r="D77" i="88"/>
  <c r="J76" i="88"/>
  <c r="H76" i="88"/>
  <c r="G76" i="88"/>
  <c r="E76" i="88"/>
  <c r="D76" i="88"/>
  <c r="J75" i="88"/>
  <c r="H75" i="88"/>
  <c r="G75" i="88"/>
  <c r="E75" i="88"/>
  <c r="D75" i="88"/>
  <c r="J74" i="88"/>
  <c r="H74" i="88"/>
  <c r="G74" i="88"/>
  <c r="E74" i="88"/>
  <c r="D74" i="88"/>
  <c r="J73" i="88"/>
  <c r="H73" i="88"/>
  <c r="G73" i="88"/>
  <c r="D73" i="88"/>
  <c r="J72" i="88"/>
  <c r="H72" i="88"/>
  <c r="G72" i="88"/>
  <c r="E72" i="88"/>
  <c r="D72" i="88"/>
  <c r="J71" i="88"/>
  <c r="H71" i="88"/>
  <c r="G71" i="88"/>
  <c r="E71" i="88"/>
  <c r="D71" i="88"/>
  <c r="J70" i="88"/>
  <c r="H70" i="88"/>
  <c r="G70" i="88"/>
  <c r="E70" i="88"/>
  <c r="D70" i="88"/>
  <c r="J69" i="88"/>
  <c r="H69" i="88"/>
  <c r="G69" i="88"/>
  <c r="D69" i="88"/>
  <c r="J68" i="88"/>
  <c r="H68" i="88"/>
  <c r="G68" i="88"/>
  <c r="E68" i="88"/>
  <c r="D68" i="88"/>
  <c r="J67" i="88"/>
  <c r="H67" i="88"/>
  <c r="G67" i="88"/>
  <c r="E67" i="88"/>
  <c r="D67" i="88"/>
  <c r="J66" i="88"/>
  <c r="H66" i="88"/>
  <c r="G66" i="88"/>
  <c r="E66" i="88"/>
  <c r="D66" i="88"/>
  <c r="J65" i="88"/>
  <c r="H65" i="88"/>
  <c r="G65" i="88"/>
  <c r="E65" i="88"/>
  <c r="D65" i="88"/>
  <c r="J64" i="88"/>
  <c r="H64" i="88"/>
  <c r="G64" i="88"/>
  <c r="E64" i="88"/>
  <c r="D64" i="88"/>
  <c r="J63" i="88"/>
  <c r="H63" i="88"/>
  <c r="G63" i="88"/>
  <c r="D63" i="88"/>
  <c r="J62" i="88"/>
  <c r="H62" i="88"/>
  <c r="G62" i="88"/>
  <c r="E62" i="88"/>
  <c r="D62" i="88"/>
  <c r="J61" i="88"/>
  <c r="H61" i="88"/>
  <c r="G61" i="88"/>
  <c r="D61" i="88"/>
  <c r="J60" i="88"/>
  <c r="H60" i="88"/>
  <c r="G60" i="88"/>
  <c r="E60" i="88"/>
  <c r="D60" i="88"/>
  <c r="J59" i="88"/>
  <c r="H59" i="88"/>
  <c r="G59" i="88"/>
  <c r="E59" i="88"/>
  <c r="D59" i="88"/>
  <c r="J58" i="88"/>
  <c r="H58" i="88"/>
  <c r="G58" i="88"/>
  <c r="E58" i="88"/>
  <c r="D58" i="88"/>
  <c r="J57" i="88"/>
  <c r="H57" i="88"/>
  <c r="G57" i="88"/>
  <c r="E57" i="88"/>
  <c r="D57" i="88"/>
  <c r="J56" i="88"/>
  <c r="H56" i="88"/>
  <c r="G56" i="88"/>
  <c r="E56" i="88"/>
  <c r="D56" i="88"/>
  <c r="J55" i="88"/>
  <c r="H55" i="88"/>
  <c r="G55" i="88"/>
  <c r="E55" i="88"/>
  <c r="D55" i="88"/>
  <c r="J54" i="88"/>
  <c r="H54" i="88"/>
  <c r="G54" i="88"/>
  <c r="D54" i="88"/>
  <c r="J52" i="88"/>
  <c r="H52" i="88"/>
  <c r="G52" i="88"/>
  <c r="E52" i="88"/>
  <c r="D52" i="88"/>
  <c r="J51" i="88"/>
  <c r="H51" i="88"/>
  <c r="G51" i="88"/>
  <c r="E51" i="88"/>
  <c r="D51" i="88"/>
  <c r="J50" i="88"/>
  <c r="H50" i="88"/>
  <c r="G50" i="88"/>
  <c r="D50" i="88"/>
  <c r="J49" i="88"/>
  <c r="H49" i="88"/>
  <c r="G49" i="88"/>
  <c r="E49" i="88"/>
  <c r="D49" i="88"/>
  <c r="J48" i="88"/>
  <c r="H48" i="88"/>
  <c r="G48" i="88"/>
  <c r="D48" i="88"/>
  <c r="J47" i="88"/>
  <c r="H47" i="88"/>
  <c r="G47" i="88"/>
  <c r="E47" i="88"/>
  <c r="D47" i="88"/>
  <c r="J46" i="88"/>
  <c r="H46" i="88"/>
  <c r="G46" i="88"/>
  <c r="E46" i="88"/>
  <c r="D46" i="88"/>
  <c r="J45" i="88"/>
  <c r="H45" i="88"/>
  <c r="G45" i="88"/>
  <c r="E45" i="88"/>
  <c r="D45" i="88"/>
  <c r="J44" i="88"/>
  <c r="H44" i="88"/>
  <c r="G44" i="88"/>
  <c r="E44" i="88"/>
  <c r="D44" i="88"/>
  <c r="J43" i="88"/>
  <c r="H43" i="88"/>
  <c r="G43" i="88"/>
  <c r="E43" i="88"/>
  <c r="D43" i="88"/>
  <c r="J42" i="88"/>
  <c r="H42" i="88"/>
  <c r="G42" i="88"/>
  <c r="E42" i="88"/>
  <c r="D42" i="88"/>
  <c r="J41" i="88"/>
  <c r="H41" i="88"/>
  <c r="G41" i="88"/>
  <c r="D41" i="88"/>
  <c r="J40" i="88"/>
  <c r="H40" i="88"/>
  <c r="G40" i="88"/>
  <c r="E40" i="88"/>
  <c r="D40" i="88"/>
  <c r="J39" i="88"/>
  <c r="H39" i="88"/>
  <c r="G39" i="88"/>
  <c r="D39" i="88"/>
  <c r="H38" i="88"/>
  <c r="G38" i="88"/>
  <c r="E38" i="88"/>
  <c r="D38" i="88"/>
  <c r="J37" i="88"/>
  <c r="H37" i="88"/>
  <c r="G37" i="88"/>
  <c r="E37" i="88"/>
  <c r="D37" i="88"/>
  <c r="J36" i="88"/>
  <c r="H36" i="88"/>
  <c r="G36" i="88"/>
  <c r="E36" i="88"/>
  <c r="D36" i="88"/>
  <c r="J34" i="88"/>
  <c r="H34" i="88"/>
  <c r="G34" i="88"/>
  <c r="E34" i="88"/>
  <c r="D34" i="88"/>
  <c r="J33" i="88"/>
  <c r="H33" i="88"/>
  <c r="G33" i="88"/>
  <c r="D33" i="88"/>
  <c r="J32" i="88"/>
  <c r="H32" i="88"/>
  <c r="G32" i="88"/>
  <c r="E32" i="88"/>
  <c r="D32" i="88"/>
  <c r="J31" i="88"/>
  <c r="H31" i="88"/>
  <c r="G31" i="88"/>
  <c r="E31" i="88"/>
  <c r="D31" i="88"/>
  <c r="J30" i="88"/>
  <c r="H30" i="88"/>
  <c r="G30" i="88"/>
  <c r="D30" i="88"/>
  <c r="J29" i="88"/>
  <c r="H29" i="88"/>
  <c r="G29" i="88"/>
  <c r="E29" i="88"/>
  <c r="D29" i="88"/>
  <c r="J28" i="88"/>
  <c r="H28" i="88"/>
  <c r="G28" i="88"/>
  <c r="E28" i="88"/>
  <c r="D28" i="88"/>
  <c r="J27" i="88"/>
  <c r="H27" i="88"/>
  <c r="G27" i="88"/>
  <c r="E27" i="88"/>
  <c r="D27" i="88"/>
  <c r="H26" i="88"/>
  <c r="G26" i="88"/>
  <c r="D26" i="88"/>
  <c r="J25" i="88"/>
  <c r="H25" i="88"/>
  <c r="G25" i="88"/>
  <c r="E25" i="88"/>
  <c r="D25" i="88"/>
  <c r="J24" i="88"/>
  <c r="H24" i="88"/>
  <c r="G24" i="88"/>
  <c r="E24" i="88"/>
  <c r="D24" i="88"/>
  <c r="J23" i="88"/>
  <c r="H23" i="88"/>
  <c r="G23" i="88"/>
  <c r="D23" i="88"/>
  <c r="J22" i="88"/>
  <c r="H22" i="88"/>
  <c r="D22" i="88"/>
  <c r="J21" i="88"/>
  <c r="H21" i="88"/>
  <c r="D21" i="88"/>
  <c r="J20" i="88"/>
  <c r="H20" i="88"/>
  <c r="D20" i="88"/>
  <c r="J19" i="88"/>
  <c r="H19" i="88"/>
  <c r="D19" i="88"/>
  <c r="J18" i="88"/>
  <c r="H18" i="88"/>
  <c r="D18" i="88"/>
  <c r="J17" i="88"/>
  <c r="H17" i="88"/>
  <c r="D17" i="88"/>
  <c r="J16" i="88"/>
  <c r="H16" i="88"/>
  <c r="J15" i="88"/>
  <c r="H15" i="88"/>
  <c r="D15" i="88"/>
  <c r="J14" i="88"/>
  <c r="H14" i="88"/>
  <c r="D14" i="88"/>
  <c r="D13" i="88"/>
  <c r="J11" i="88"/>
  <c r="H11" i="88"/>
  <c r="D11" i="88"/>
  <c r="J10" i="88"/>
  <c r="H10" i="88"/>
  <c r="D10" i="88"/>
  <c r="J9" i="88"/>
  <c r="H9" i="88"/>
  <c r="D9" i="88"/>
  <c r="J8" i="88"/>
  <c r="H8" i="88"/>
  <c r="D8" i="88"/>
  <c r="J7" i="88"/>
  <c r="H7" i="88"/>
  <c r="D7" i="88"/>
  <c r="J6" i="88"/>
  <c r="H6" i="88"/>
  <c r="D6" i="88"/>
  <c r="J5" i="88"/>
  <c r="H5" i="88"/>
  <c r="D5" i="88"/>
  <c r="J4" i="88"/>
  <c r="H4" i="88"/>
  <c r="D4" i="88"/>
  <c r="E80" i="50"/>
  <c r="E78" i="50"/>
  <c r="E77" i="50"/>
  <c r="E76" i="50"/>
  <c r="E75" i="50"/>
  <c r="E74" i="50"/>
  <c r="E72" i="50"/>
  <c r="E71" i="50"/>
  <c r="E70" i="50"/>
  <c r="E69" i="50"/>
  <c r="E68" i="50"/>
  <c r="E67" i="50"/>
  <c r="E66" i="50"/>
  <c r="E65" i="50"/>
  <c r="E64" i="50"/>
  <c r="E62" i="50"/>
  <c r="E60" i="50"/>
  <c r="E59" i="50"/>
  <c r="E58" i="50"/>
  <c r="E56" i="50"/>
  <c r="E55" i="50"/>
  <c r="E52" i="50"/>
  <c r="E51" i="50"/>
  <c r="E49" i="50"/>
  <c r="E47" i="50"/>
  <c r="E46" i="50"/>
  <c r="E45" i="50"/>
  <c r="E44" i="50"/>
  <c r="E43" i="50"/>
  <c r="E42" i="50"/>
  <c r="E40" i="50"/>
  <c r="E38" i="50"/>
  <c r="E37" i="50"/>
  <c r="E36" i="50"/>
  <c r="E34" i="50"/>
  <c r="E24" i="50"/>
  <c r="E25" i="50"/>
  <c r="E32" i="50"/>
  <c r="E31" i="50"/>
  <c r="E29" i="50"/>
  <c r="E28" i="50"/>
  <c r="E27" i="50"/>
  <c r="E54" i="88" l="1"/>
  <c r="E63" i="50"/>
  <c r="E81" i="50"/>
  <c r="E81" i="88"/>
  <c r="E73" i="50"/>
  <c r="E54" i="50"/>
  <c r="E57" i="50"/>
  <c r="E63" i="88"/>
  <c r="E73" i="88"/>
  <c r="E26" i="88"/>
  <c r="E61" i="50"/>
  <c r="E79" i="88"/>
  <c r="E79" i="50"/>
  <c r="E61" i="88"/>
  <c r="E69" i="88"/>
  <c r="E39" i="88"/>
  <c r="E39" i="50"/>
  <c r="E48" i="50"/>
  <c r="E41" i="50"/>
  <c r="E50" i="50"/>
  <c r="E50" i="88"/>
  <c r="E41" i="88"/>
  <c r="E48" i="88"/>
  <c r="E30" i="50"/>
  <c r="E30" i="88"/>
  <c r="E26" i="50"/>
  <c r="E23" i="88"/>
  <c r="E23" i="50"/>
  <c r="E33" i="50"/>
  <c r="E33" i="88"/>
  <c r="G21" i="88"/>
  <c r="G22" i="88"/>
  <c r="E22" i="50"/>
  <c r="E22" i="88"/>
  <c r="E21" i="88"/>
  <c r="E21" i="50"/>
  <c r="E19" i="88"/>
  <c r="G19" i="88"/>
  <c r="G15" i="88"/>
  <c r="E17" i="88"/>
  <c r="E17" i="50"/>
  <c r="E19" i="50"/>
  <c r="E20" i="50"/>
  <c r="E20" i="88"/>
  <c r="G17" i="88"/>
  <c r="E16" i="50"/>
  <c r="E16" i="88"/>
  <c r="G18" i="88"/>
  <c r="G20" i="88"/>
  <c r="G16" i="88"/>
  <c r="E18" i="50"/>
  <c r="E18" i="88"/>
  <c r="E15" i="50"/>
  <c r="E15" i="88"/>
  <c r="E14" i="50"/>
  <c r="G14" i="88"/>
  <c r="G13" i="88"/>
  <c r="E14" i="88"/>
  <c r="G8" i="88"/>
  <c r="E13" i="88"/>
  <c r="E13" i="50"/>
  <c r="E11" i="50"/>
  <c r="E11" i="88"/>
  <c r="G11" i="88"/>
  <c r="G10" i="88"/>
  <c r="E8" i="50"/>
  <c r="E9" i="88"/>
  <c r="G9" i="88"/>
  <c r="G7" i="88"/>
  <c r="E9" i="50"/>
  <c r="E8" i="88"/>
  <c r="E7" i="88"/>
  <c r="E7" i="50"/>
  <c r="G4" i="88"/>
  <c r="G6" i="88"/>
  <c r="G5" i="88"/>
  <c r="E5" i="88"/>
  <c r="E5" i="50"/>
  <c r="E6" i="50"/>
  <c r="E6" i="88"/>
  <c r="E4" i="50"/>
  <c r="E4" i="88"/>
  <c r="K34" i="41"/>
  <c r="M34" i="41" s="1"/>
  <c r="K35" i="41"/>
  <c r="M35" i="41" s="1"/>
  <c r="K36" i="41"/>
  <c r="M36" i="41" s="1"/>
  <c r="K37" i="41"/>
  <c r="M37" i="41" s="1"/>
  <c r="K38" i="41"/>
  <c r="M38" i="41" s="1"/>
  <c r="K42" i="41"/>
  <c r="M42" i="41" s="1"/>
  <c r="K43" i="41"/>
  <c r="M43" i="41" s="1"/>
  <c r="K44" i="41"/>
  <c r="M44" i="41" s="1"/>
  <c r="K45" i="41"/>
  <c r="M45" i="41" s="1"/>
  <c r="K46" i="41"/>
  <c r="M46" i="41" s="1"/>
  <c r="K47" i="41"/>
  <c r="M47" i="41" s="1"/>
  <c r="K48" i="41"/>
  <c r="M48" i="41" s="1"/>
  <c r="K49" i="41"/>
  <c r="M49" i="41" s="1"/>
  <c r="K50" i="41"/>
  <c r="M50" i="41" s="1"/>
  <c r="K51" i="41"/>
  <c r="M51" i="41" s="1"/>
  <c r="J26" i="4" s="1"/>
  <c r="K52" i="41"/>
  <c r="M52" i="41" s="1"/>
  <c r="K53" i="41"/>
  <c r="M53" i="41" s="1"/>
  <c r="K54" i="41"/>
  <c r="O54" i="41" s="1"/>
  <c r="K55" i="41"/>
  <c r="O55" i="41" s="1"/>
  <c r="T55" i="41" s="1"/>
  <c r="K56" i="41"/>
  <c r="M56" i="41" s="1"/>
  <c r="K57" i="41"/>
  <c r="M57" i="41" s="1"/>
  <c r="K58" i="41"/>
  <c r="M58" i="41" s="1"/>
  <c r="K59" i="41"/>
  <c r="M59" i="41" s="1"/>
  <c r="K60" i="41"/>
  <c r="M60" i="41" s="1"/>
  <c r="K61" i="41"/>
  <c r="M61" i="41" s="1"/>
  <c r="K62" i="41"/>
  <c r="M62" i="41" s="1"/>
  <c r="K63" i="41"/>
  <c r="M63" i="41" s="1"/>
  <c r="K64" i="41"/>
  <c r="M64" i="41" s="1"/>
  <c r="K65" i="41"/>
  <c r="M65" i="41" s="1"/>
  <c r="K66" i="41"/>
  <c r="O66" i="41" s="1"/>
  <c r="K67" i="41"/>
  <c r="M67" i="41" s="1"/>
  <c r="K68" i="41"/>
  <c r="M68" i="41" s="1"/>
  <c r="K69" i="41"/>
  <c r="O69" i="41" s="1"/>
  <c r="T69" i="41" s="1"/>
  <c r="K70" i="41"/>
  <c r="M70" i="41" s="1"/>
  <c r="K71" i="41"/>
  <c r="O71" i="41" s="1"/>
  <c r="T71" i="41" s="1"/>
  <c r="K72" i="41"/>
  <c r="M72" i="41" s="1"/>
  <c r="K73" i="41"/>
  <c r="O73" i="41" s="1"/>
  <c r="K74" i="41"/>
  <c r="M74" i="41" s="1"/>
  <c r="K75" i="41"/>
  <c r="M75" i="41" s="1"/>
  <c r="K76" i="41"/>
  <c r="M76" i="41" s="1"/>
  <c r="J35" i="4" s="1"/>
  <c r="K77" i="41"/>
  <c r="M77" i="41" s="1"/>
  <c r="K78" i="41"/>
  <c r="M78" i="41" s="1"/>
  <c r="K7" i="41"/>
  <c r="M7" i="41" s="1"/>
  <c r="K8" i="41"/>
  <c r="M8" i="41" s="1"/>
  <c r="K9" i="41"/>
  <c r="M9" i="41" s="1"/>
  <c r="L9" i="4" s="1"/>
  <c r="K11" i="41"/>
  <c r="M11" i="41" s="1"/>
  <c r="K12" i="41"/>
  <c r="O12" i="41" s="1"/>
  <c r="K13" i="41"/>
  <c r="O13" i="41" s="1"/>
  <c r="T13" i="41" s="1"/>
  <c r="O17" i="41"/>
  <c r="T17" i="41" s="1"/>
  <c r="K18" i="41"/>
  <c r="M18" i="41" s="1"/>
  <c r="K19" i="41"/>
  <c r="O19" i="41" s="1"/>
  <c r="T19" i="41" s="1"/>
  <c r="K20" i="41"/>
  <c r="O20" i="41" s="1"/>
  <c r="K21" i="41"/>
  <c r="M21" i="41" s="1"/>
  <c r="K22" i="41"/>
  <c r="M22" i="41" s="1"/>
  <c r="J15" i="4" s="1"/>
  <c r="K23" i="41"/>
  <c r="M23" i="41" s="1"/>
  <c r="K24" i="41"/>
  <c r="M24" i="41" s="1"/>
  <c r="K25" i="41"/>
  <c r="M25" i="41" s="1"/>
  <c r="K26" i="41"/>
  <c r="O26" i="41" s="1"/>
  <c r="T26" i="41" s="1"/>
  <c r="K27" i="41"/>
  <c r="M27" i="41" s="1"/>
  <c r="K28" i="41"/>
  <c r="M28" i="41" s="1"/>
  <c r="K29" i="41"/>
  <c r="O29" i="41" s="1"/>
  <c r="T29" i="41" s="1"/>
  <c r="K30" i="41"/>
  <c r="O30" i="41" s="1"/>
  <c r="T30" i="41" s="1"/>
  <c r="K31" i="41"/>
  <c r="M31" i="41" s="1"/>
  <c r="K4" i="41"/>
  <c r="M4" i="41" s="1"/>
  <c r="K5" i="41"/>
  <c r="M5" i="41" s="1"/>
  <c r="K6" i="41"/>
  <c r="M6" i="41" s="1"/>
  <c r="E42" i="84"/>
  <c r="D42" i="84"/>
  <c r="E41" i="84"/>
  <c r="D41" i="84"/>
  <c r="E40" i="84"/>
  <c r="D40" i="84"/>
  <c r="E39" i="84"/>
  <c r="D39" i="84"/>
  <c r="E38" i="84"/>
  <c r="D38" i="84"/>
  <c r="E37" i="84"/>
  <c r="D37" i="84"/>
  <c r="E36" i="84"/>
  <c r="D36" i="84"/>
  <c r="E35" i="84"/>
  <c r="D35" i="84"/>
  <c r="E34" i="84"/>
  <c r="D34" i="84"/>
  <c r="E33" i="84"/>
  <c r="D33" i="84"/>
  <c r="E32" i="84"/>
  <c r="D32" i="84"/>
  <c r="E30" i="84"/>
  <c r="D30" i="84"/>
  <c r="E29" i="84"/>
  <c r="D29" i="84"/>
  <c r="E28" i="84"/>
  <c r="D28" i="84"/>
  <c r="E27" i="84"/>
  <c r="D27" i="84"/>
  <c r="E26" i="84"/>
  <c r="D26" i="84"/>
  <c r="E25" i="84"/>
  <c r="D25" i="84"/>
  <c r="B37" i="84"/>
  <c r="A37" i="84"/>
  <c r="B36" i="84"/>
  <c r="A36" i="84"/>
  <c r="B35" i="84"/>
  <c r="A35" i="84"/>
  <c r="B34" i="84"/>
  <c r="A34" i="84"/>
  <c r="B33" i="84"/>
  <c r="A33" i="84"/>
  <c r="B32" i="84"/>
  <c r="A32" i="84"/>
  <c r="B31" i="84"/>
  <c r="A31" i="84"/>
  <c r="B30" i="84"/>
  <c r="A30" i="84"/>
  <c r="B29" i="84"/>
  <c r="A29" i="84"/>
  <c r="B27" i="84"/>
  <c r="A27" i="84"/>
  <c r="B26" i="84"/>
  <c r="A26" i="84"/>
  <c r="B25" i="84"/>
  <c r="A25" i="84"/>
  <c r="J31" i="81"/>
  <c r="I31" i="81"/>
  <c r="J30" i="81"/>
  <c r="I30" i="81"/>
  <c r="J29" i="81"/>
  <c r="I29" i="81"/>
  <c r="J28" i="81"/>
  <c r="I28" i="81"/>
  <c r="J27" i="81"/>
  <c r="I27" i="81"/>
  <c r="I26" i="81"/>
  <c r="J25" i="81"/>
  <c r="I25" i="81"/>
  <c r="J24" i="81"/>
  <c r="I24" i="81"/>
  <c r="J23" i="81"/>
  <c r="I23" i="81"/>
  <c r="J22" i="81"/>
  <c r="I22" i="81"/>
  <c r="J21" i="81"/>
  <c r="I21" i="81"/>
  <c r="J20" i="81"/>
  <c r="I20" i="81"/>
  <c r="J19" i="81"/>
  <c r="I19" i="81"/>
  <c r="J18" i="81"/>
  <c r="I18" i="81"/>
  <c r="J17" i="81"/>
  <c r="I17" i="81"/>
  <c r="J16" i="81"/>
  <c r="I16" i="81"/>
  <c r="J15" i="81"/>
  <c r="I15" i="81"/>
  <c r="J14" i="81"/>
  <c r="I14" i="81"/>
  <c r="J13" i="81"/>
  <c r="I13" i="81"/>
  <c r="J12" i="81"/>
  <c r="I12" i="81"/>
  <c r="J11" i="81"/>
  <c r="I11" i="81"/>
  <c r="J10" i="81"/>
  <c r="I10" i="81"/>
  <c r="J9" i="81"/>
  <c r="I9" i="81"/>
  <c r="J8" i="81"/>
  <c r="I8" i="81"/>
  <c r="J7" i="81"/>
  <c r="I7" i="81"/>
  <c r="J6" i="81"/>
  <c r="I6" i="81"/>
  <c r="J5" i="81"/>
  <c r="I5" i="81"/>
  <c r="J4" i="81"/>
  <c r="I4" i="81"/>
  <c r="J3" i="81"/>
  <c r="I3" i="81"/>
  <c r="D78" i="50"/>
  <c r="D77" i="50"/>
  <c r="J69" i="41"/>
  <c r="D72" i="50"/>
  <c r="D71" i="50"/>
  <c r="D22" i="50"/>
  <c r="D60" i="50"/>
  <c r="D20" i="50"/>
  <c r="D81" i="50"/>
  <c r="D80" i="50"/>
  <c r="D79" i="50"/>
  <c r="D76" i="50"/>
  <c r="D75" i="50"/>
  <c r="D74" i="50"/>
  <c r="D73" i="50"/>
  <c r="D70" i="50"/>
  <c r="D69" i="50"/>
  <c r="D68" i="50"/>
  <c r="D67" i="50"/>
  <c r="D66" i="50"/>
  <c r="D65" i="50"/>
  <c r="D64" i="50"/>
  <c r="D63" i="50"/>
  <c r="D62" i="50"/>
  <c r="D61" i="50"/>
  <c r="D59" i="50"/>
  <c r="D58" i="50"/>
  <c r="D57" i="50"/>
  <c r="D56" i="50"/>
  <c r="D55" i="50"/>
  <c r="D54" i="50"/>
  <c r="D52" i="50"/>
  <c r="D51" i="50"/>
  <c r="D50" i="50"/>
  <c r="D49" i="50"/>
  <c r="D48" i="50"/>
  <c r="D47" i="50"/>
  <c r="D46" i="50"/>
  <c r="D45" i="50"/>
  <c r="D44" i="50"/>
  <c r="D43" i="50"/>
  <c r="D42" i="50"/>
  <c r="D41" i="50"/>
  <c r="D40" i="50"/>
  <c r="D39" i="50"/>
  <c r="D38" i="50"/>
  <c r="D37" i="50"/>
  <c r="D34" i="50"/>
  <c r="D33" i="50"/>
  <c r="D32" i="50"/>
  <c r="D31" i="50"/>
  <c r="D30" i="50"/>
  <c r="D29" i="50"/>
  <c r="D28" i="50"/>
  <c r="D27" i="50"/>
  <c r="D26" i="50"/>
  <c r="D25" i="50"/>
  <c r="D24" i="50"/>
  <c r="D23" i="50"/>
  <c r="D21" i="50"/>
  <c r="D19" i="50"/>
  <c r="D18" i="50"/>
  <c r="D17" i="50"/>
  <c r="D16" i="50"/>
  <c r="D15" i="50"/>
  <c r="D14" i="50"/>
  <c r="D13" i="50"/>
  <c r="J78" i="41"/>
  <c r="J77" i="41"/>
  <c r="I77" i="41"/>
  <c r="J76" i="41"/>
  <c r="J75" i="41"/>
  <c r="I75" i="41"/>
  <c r="J74" i="41"/>
  <c r="I74" i="41"/>
  <c r="J73" i="41"/>
  <c r="J72" i="41"/>
  <c r="I72" i="41"/>
  <c r="J71" i="41"/>
  <c r="I71" i="41"/>
  <c r="J70" i="41"/>
  <c r="J68" i="41"/>
  <c r="I68" i="41"/>
  <c r="J67" i="41"/>
  <c r="I67" i="41"/>
  <c r="J66" i="41"/>
  <c r="J65" i="41"/>
  <c r="I65" i="41"/>
  <c r="J64" i="41"/>
  <c r="I64" i="41"/>
  <c r="J63" i="41"/>
  <c r="J62" i="41"/>
  <c r="I62" i="41"/>
  <c r="J61" i="41"/>
  <c r="I61" i="41"/>
  <c r="J60" i="41"/>
  <c r="J59" i="41"/>
  <c r="I59" i="41"/>
  <c r="J58" i="41"/>
  <c r="J57" i="41"/>
  <c r="I57" i="41"/>
  <c r="J56" i="41"/>
  <c r="J55" i="41"/>
  <c r="I55" i="41"/>
  <c r="J54" i="41"/>
  <c r="J53" i="41"/>
  <c r="J52" i="41"/>
  <c r="J51" i="41"/>
  <c r="J50" i="41"/>
  <c r="I50" i="41"/>
  <c r="J49" i="41"/>
  <c r="I49" i="41"/>
  <c r="J48" i="41"/>
  <c r="J47" i="41"/>
  <c r="I47" i="41"/>
  <c r="J46" i="41"/>
  <c r="J45" i="41"/>
  <c r="I45" i="41"/>
  <c r="J44" i="41"/>
  <c r="I44" i="41"/>
  <c r="J43" i="41"/>
  <c r="I43" i="41"/>
  <c r="J42" i="41"/>
  <c r="K41" i="41"/>
  <c r="M41" i="41" s="1"/>
  <c r="N41" i="41" s="1"/>
  <c r="J41" i="41"/>
  <c r="I41" i="41"/>
  <c r="K40" i="41"/>
  <c r="M40" i="41" s="1"/>
  <c r="K22" i="4" s="1"/>
  <c r="J40" i="41"/>
  <c r="I40" i="41"/>
  <c r="K39" i="41"/>
  <c r="O39" i="41" s="1"/>
  <c r="J39" i="41"/>
  <c r="J38" i="41"/>
  <c r="I38" i="41"/>
  <c r="J37" i="41"/>
  <c r="J36" i="41"/>
  <c r="I36" i="41"/>
  <c r="J35" i="41"/>
  <c r="I35" i="41"/>
  <c r="J34" i="41"/>
  <c r="K33" i="41"/>
  <c r="M33" i="41" s="1"/>
  <c r="J33" i="41"/>
  <c r="I33" i="41"/>
  <c r="K32" i="41"/>
  <c r="M32" i="41" s="1"/>
  <c r="J32" i="41"/>
  <c r="J31" i="41"/>
  <c r="I31" i="41"/>
  <c r="J30" i="41"/>
  <c r="I30" i="41"/>
  <c r="J29" i="41"/>
  <c r="J28" i="41"/>
  <c r="I28" i="41"/>
  <c r="J27" i="41"/>
  <c r="I27" i="41"/>
  <c r="J26" i="41"/>
  <c r="I26" i="41"/>
  <c r="J25" i="41"/>
  <c r="J24" i="41"/>
  <c r="J23" i="41"/>
  <c r="J21" i="41"/>
  <c r="J20" i="41"/>
  <c r="O42" i="41"/>
  <c r="T42" i="41" s="1"/>
  <c r="D11" i="50"/>
  <c r="D10" i="50"/>
  <c r="D9" i="50"/>
  <c r="D8" i="50"/>
  <c r="D7" i="50"/>
  <c r="D6" i="50"/>
  <c r="D5" i="50"/>
  <c r="D4" i="50"/>
  <c r="J15" i="41"/>
  <c r="J14" i="41"/>
  <c r="J13" i="41"/>
  <c r="J12" i="41"/>
  <c r="J16" i="41"/>
  <c r="J19" i="41"/>
  <c r="J18" i="41"/>
  <c r="J17" i="41"/>
  <c r="K16" i="41"/>
  <c r="O16" i="41" s="1"/>
  <c r="T16" i="41" s="1"/>
  <c r="K15" i="41"/>
  <c r="O15" i="41" s="1"/>
  <c r="T15" i="41" s="1"/>
  <c r="K14" i="41"/>
  <c r="O14" i="41" s="1"/>
  <c r="I7" i="41"/>
  <c r="I78" i="41"/>
  <c r="I76" i="41"/>
  <c r="I73" i="41"/>
  <c r="I70" i="41"/>
  <c r="I66" i="41"/>
  <c r="I63" i="41"/>
  <c r="I60" i="41"/>
  <c r="I58" i="41"/>
  <c r="I56" i="41"/>
  <c r="I54" i="41"/>
  <c r="I52" i="41"/>
  <c r="I53" i="41"/>
  <c r="I51" i="41"/>
  <c r="I48" i="41"/>
  <c r="I46" i="41"/>
  <c r="I42" i="41"/>
  <c r="I39" i="41"/>
  <c r="I37" i="41"/>
  <c r="I34" i="41"/>
  <c r="I32" i="41"/>
  <c r="I29" i="41"/>
  <c r="I25" i="41"/>
  <c r="I24" i="41"/>
  <c r="I23" i="41"/>
  <c r="I22" i="41"/>
  <c r="I21" i="41"/>
  <c r="I20" i="41"/>
  <c r="I18" i="41"/>
  <c r="I19" i="41"/>
  <c r="I17" i="41"/>
  <c r="I15" i="41"/>
  <c r="I16" i="41"/>
  <c r="I14" i="41"/>
  <c r="I13" i="41"/>
  <c r="I12" i="41"/>
  <c r="I11" i="41"/>
  <c r="I10" i="41"/>
  <c r="I8" i="41"/>
  <c r="I9" i="41"/>
  <c r="I5" i="41"/>
  <c r="I6" i="41"/>
  <c r="I4" i="41"/>
  <c r="H15" i="4" l="1"/>
  <c r="I15" i="4"/>
  <c r="N15" i="4" s="1"/>
  <c r="M73" i="41"/>
  <c r="S73" i="41" s="1"/>
  <c r="O65" i="41"/>
  <c r="T65" i="41" s="1"/>
  <c r="O60" i="41"/>
  <c r="T60" i="41" s="1"/>
  <c r="O56" i="41"/>
  <c r="M54" i="41"/>
  <c r="J27" i="4" s="1"/>
  <c r="O51" i="41"/>
  <c r="T51" i="41" s="1"/>
  <c r="O36" i="41"/>
  <c r="T36" i="41" s="1"/>
  <c r="O41" i="41"/>
  <c r="T41" i="41" s="1"/>
  <c r="O35" i="41"/>
  <c r="T35" i="41" s="1"/>
  <c r="O44" i="41"/>
  <c r="T44" i="41" s="1"/>
  <c r="O37" i="41"/>
  <c r="T37" i="41" s="1"/>
  <c r="O50" i="41"/>
  <c r="T50" i="41" s="1"/>
  <c r="O40" i="41"/>
  <c r="T40" i="41" s="1"/>
  <c r="O27" i="41"/>
  <c r="T27" i="41" s="1"/>
  <c r="O22" i="41"/>
  <c r="T22" i="41" s="1"/>
  <c r="O46" i="41"/>
  <c r="T46" i="41" s="1"/>
  <c r="O38" i="41"/>
  <c r="O23" i="41"/>
  <c r="T23" i="41" s="1"/>
  <c r="O78" i="41"/>
  <c r="T78" i="41" s="1"/>
  <c r="O76" i="41"/>
  <c r="T76" i="41" s="1"/>
  <c r="O74" i="41"/>
  <c r="T74" i="41" s="1"/>
  <c r="O72" i="41"/>
  <c r="T72" i="41" s="1"/>
  <c r="M71" i="41"/>
  <c r="S71" i="41" s="1"/>
  <c r="O70" i="41"/>
  <c r="M69" i="41"/>
  <c r="L69" i="41" s="1"/>
  <c r="O64" i="41"/>
  <c r="T64" i="41" s="1"/>
  <c r="O59" i="41"/>
  <c r="T59" i="41" s="1"/>
  <c r="L26" i="4"/>
  <c r="N53" i="41"/>
  <c r="L53" i="41"/>
  <c r="S53" i="41"/>
  <c r="O53" i="41"/>
  <c r="T53" i="41" s="1"/>
  <c r="O47" i="41"/>
  <c r="T47" i="41" s="1"/>
  <c r="O48" i="41"/>
  <c r="T48" i="41" s="1"/>
  <c r="S41" i="41"/>
  <c r="O52" i="41"/>
  <c r="T52" i="41" s="1"/>
  <c r="M55" i="41"/>
  <c r="S55" i="41" s="1"/>
  <c r="K28" i="4"/>
  <c r="L57" i="41"/>
  <c r="S57" i="41"/>
  <c r="N57" i="41"/>
  <c r="O57" i="41"/>
  <c r="T57" i="41" s="1"/>
  <c r="L59" i="41"/>
  <c r="N59" i="41"/>
  <c r="O62" i="41"/>
  <c r="T62" i="41" s="1"/>
  <c r="J30" i="4"/>
  <c r="L60" i="41"/>
  <c r="S60" i="41"/>
  <c r="S62" i="41"/>
  <c r="N62" i="41"/>
  <c r="O63" i="41"/>
  <c r="T63" i="41" s="1"/>
  <c r="S65" i="41"/>
  <c r="L31" i="4"/>
  <c r="L65" i="41"/>
  <c r="N65" i="41"/>
  <c r="J31" i="4"/>
  <c r="N63" i="41"/>
  <c r="L63" i="41"/>
  <c r="M66" i="41"/>
  <c r="J32" i="4" s="1"/>
  <c r="O68" i="41"/>
  <c r="T68" i="41" s="1"/>
  <c r="O67" i="41"/>
  <c r="T67" i="41" s="1"/>
  <c r="L33" i="4"/>
  <c r="N72" i="41"/>
  <c r="S72" i="41"/>
  <c r="J33" i="4"/>
  <c r="L70" i="41"/>
  <c r="S70" i="41"/>
  <c r="L34" i="4"/>
  <c r="L75" i="41"/>
  <c r="S75" i="41"/>
  <c r="N75" i="41"/>
  <c r="O75" i="41"/>
  <c r="T75" i="41" s="1"/>
  <c r="O77" i="41"/>
  <c r="T77" i="41" s="1"/>
  <c r="S77" i="41"/>
  <c r="L77" i="41"/>
  <c r="K35" i="4"/>
  <c r="I35" i="4" s="1"/>
  <c r="N35" i="4" s="1"/>
  <c r="N77" i="41"/>
  <c r="J36" i="4"/>
  <c r="L78" i="41"/>
  <c r="S78" i="41"/>
  <c r="N78" i="41"/>
  <c r="S76" i="41"/>
  <c r="N76" i="41"/>
  <c r="L76" i="41"/>
  <c r="K34" i="4"/>
  <c r="N74" i="41"/>
  <c r="S74" i="41"/>
  <c r="L74" i="41"/>
  <c r="T73" i="41"/>
  <c r="N70" i="41"/>
  <c r="L72" i="41"/>
  <c r="K32" i="4"/>
  <c r="L67" i="41"/>
  <c r="N67" i="41"/>
  <c r="S67" i="41"/>
  <c r="T66" i="41"/>
  <c r="L32" i="4"/>
  <c r="L68" i="41"/>
  <c r="S68" i="41"/>
  <c r="N68" i="41"/>
  <c r="L64" i="41"/>
  <c r="K31" i="4"/>
  <c r="N64" i="41"/>
  <c r="S64" i="41"/>
  <c r="S63" i="41"/>
  <c r="K30" i="4"/>
  <c r="N61" i="41"/>
  <c r="S61" i="41"/>
  <c r="L61" i="41"/>
  <c r="O61" i="41"/>
  <c r="T61" i="41" s="1"/>
  <c r="N60" i="41"/>
  <c r="L62" i="41"/>
  <c r="L30" i="4"/>
  <c r="J29" i="4"/>
  <c r="S58" i="41"/>
  <c r="N58" i="41"/>
  <c r="L58" i="41"/>
  <c r="O58" i="41"/>
  <c r="K29" i="4"/>
  <c r="S59" i="41"/>
  <c r="J28" i="4"/>
  <c r="N56" i="41"/>
  <c r="S56" i="41"/>
  <c r="L56" i="41"/>
  <c r="T54" i="41"/>
  <c r="Q54" i="41"/>
  <c r="P54" i="41" s="1"/>
  <c r="U27" i="4" s="1"/>
  <c r="N52" i="41"/>
  <c r="S52" i="41"/>
  <c r="K26" i="4"/>
  <c r="L52" i="41"/>
  <c r="L51" i="41"/>
  <c r="N51" i="41"/>
  <c r="S51" i="41"/>
  <c r="S40" i="41"/>
  <c r="L40" i="41"/>
  <c r="O45" i="41"/>
  <c r="T45" i="41" s="1"/>
  <c r="O43" i="41"/>
  <c r="T43" i="41" s="1"/>
  <c r="N38" i="41"/>
  <c r="L38" i="41"/>
  <c r="S38" i="41"/>
  <c r="N42" i="41"/>
  <c r="J23" i="4"/>
  <c r="L42" i="41"/>
  <c r="S49" i="41"/>
  <c r="L49" i="41"/>
  <c r="N49" i="41"/>
  <c r="K25" i="4"/>
  <c r="L25" i="4"/>
  <c r="L50" i="41"/>
  <c r="N50" i="41"/>
  <c r="S50" i="41"/>
  <c r="O49" i="41"/>
  <c r="T49" i="41" s="1"/>
  <c r="J25" i="4"/>
  <c r="L48" i="41"/>
  <c r="S48" i="41"/>
  <c r="N48" i="41"/>
  <c r="K24" i="4"/>
  <c r="L47" i="41"/>
  <c r="S47" i="41"/>
  <c r="N47" i="41"/>
  <c r="J24" i="4"/>
  <c r="L46" i="41"/>
  <c r="N46" i="41"/>
  <c r="S46" i="41"/>
  <c r="K23" i="4"/>
  <c r="L43" i="41"/>
  <c r="S43" i="41"/>
  <c r="N43" i="41"/>
  <c r="M23" i="4"/>
  <c r="L45" i="41"/>
  <c r="N45" i="41"/>
  <c r="S45" i="41"/>
  <c r="L23" i="4"/>
  <c r="S44" i="41"/>
  <c r="L44" i="41"/>
  <c r="N44" i="41"/>
  <c r="S42" i="41"/>
  <c r="L22" i="4"/>
  <c r="N40" i="41"/>
  <c r="L41" i="41"/>
  <c r="J21" i="4"/>
  <c r="L37" i="41"/>
  <c r="N37" i="41"/>
  <c r="S37" i="41"/>
  <c r="O34" i="41"/>
  <c r="T34" i="41" s="1"/>
  <c r="J20" i="4"/>
  <c r="N34" i="41"/>
  <c r="S34" i="41"/>
  <c r="L34" i="41"/>
  <c r="L36" i="41"/>
  <c r="S36" i="41"/>
  <c r="L20" i="4"/>
  <c r="N36" i="41"/>
  <c r="K20" i="4"/>
  <c r="N35" i="41"/>
  <c r="L35" i="41"/>
  <c r="S35" i="41"/>
  <c r="S33" i="41"/>
  <c r="L33" i="41"/>
  <c r="N33" i="41"/>
  <c r="K19" i="4"/>
  <c r="O33" i="41"/>
  <c r="T33" i="41" s="1"/>
  <c r="M29" i="41"/>
  <c r="J18" i="4" s="1"/>
  <c r="L18" i="4"/>
  <c r="L31" i="41"/>
  <c r="N31" i="41"/>
  <c r="S31" i="41"/>
  <c r="O31" i="41"/>
  <c r="T31" i="41" s="1"/>
  <c r="M30" i="41"/>
  <c r="M26" i="41"/>
  <c r="S26" i="41" s="1"/>
  <c r="O28" i="41"/>
  <c r="T28" i="41" s="1"/>
  <c r="M17" i="4"/>
  <c r="L28" i="41"/>
  <c r="S28" i="41"/>
  <c r="N28" i="41"/>
  <c r="S27" i="41"/>
  <c r="L27" i="41"/>
  <c r="N27" i="41"/>
  <c r="L17" i="4"/>
  <c r="J17" i="4"/>
  <c r="S25" i="41"/>
  <c r="L25" i="41"/>
  <c r="N25" i="41"/>
  <c r="O25" i="41"/>
  <c r="O24" i="41"/>
  <c r="K16" i="4"/>
  <c r="S24" i="41"/>
  <c r="L24" i="41"/>
  <c r="J16" i="4"/>
  <c r="S23" i="41"/>
  <c r="N23" i="41"/>
  <c r="L23" i="41"/>
  <c r="N24" i="41"/>
  <c r="N22" i="41"/>
  <c r="S22" i="41"/>
  <c r="L22" i="41"/>
  <c r="K10" i="41"/>
  <c r="M10" i="41" s="1"/>
  <c r="L10" i="41" s="1"/>
  <c r="E10" i="50"/>
  <c r="E10" i="88"/>
  <c r="M19" i="41"/>
  <c r="L13" i="4" s="1"/>
  <c r="M17" i="41"/>
  <c r="J13" i="4" s="1"/>
  <c r="O18" i="41"/>
  <c r="T18" i="41" s="1"/>
  <c r="K13" i="4"/>
  <c r="S18" i="41"/>
  <c r="N18" i="41"/>
  <c r="L18" i="41"/>
  <c r="O21" i="41"/>
  <c r="T21" i="41" s="1"/>
  <c r="M20" i="41"/>
  <c r="J14" i="4" s="1"/>
  <c r="T20" i="41"/>
  <c r="K14" i="4"/>
  <c r="N21" i="41"/>
  <c r="L21" i="41"/>
  <c r="S21" i="41"/>
  <c r="M16" i="41"/>
  <c r="L16" i="41" s="1"/>
  <c r="M15" i="41"/>
  <c r="O7" i="41"/>
  <c r="T7" i="41" s="1"/>
  <c r="O9" i="41"/>
  <c r="T9" i="41" s="1"/>
  <c r="O8" i="41"/>
  <c r="T8" i="41" s="1"/>
  <c r="J9" i="4"/>
  <c r="S7" i="41"/>
  <c r="L7" i="41"/>
  <c r="O5" i="41"/>
  <c r="T5" i="41" s="1"/>
  <c r="O4" i="41"/>
  <c r="T4" i="41" s="1"/>
  <c r="S5" i="41"/>
  <c r="L5" i="41"/>
  <c r="M12" i="41"/>
  <c r="J11" i="4" s="1"/>
  <c r="T12" i="41"/>
  <c r="Q12" i="41"/>
  <c r="P12" i="41" s="1"/>
  <c r="U11" i="4" s="1"/>
  <c r="M13" i="41"/>
  <c r="M39" i="41"/>
  <c r="S39" i="41" s="1"/>
  <c r="T39" i="41"/>
  <c r="K10" i="4"/>
  <c r="S11" i="41"/>
  <c r="N11" i="41"/>
  <c r="L11" i="41"/>
  <c r="O11" i="41"/>
  <c r="T11" i="41" s="1"/>
  <c r="N7" i="41"/>
  <c r="K9" i="4"/>
  <c r="S8" i="41"/>
  <c r="N8" i="41"/>
  <c r="L8" i="41"/>
  <c r="S9" i="41"/>
  <c r="L9" i="41"/>
  <c r="N9" i="41"/>
  <c r="S6" i="41"/>
  <c r="L6" i="41"/>
  <c r="L8" i="4"/>
  <c r="N6" i="41"/>
  <c r="J8" i="4"/>
  <c r="S4" i="41"/>
  <c r="N4" i="41"/>
  <c r="L4" i="41"/>
  <c r="N5" i="41"/>
  <c r="O6" i="41"/>
  <c r="T6" i="41" s="1"/>
  <c r="N32" i="41"/>
  <c r="J19" i="4"/>
  <c r="S32" i="41"/>
  <c r="L32" i="41"/>
  <c r="O32" i="41"/>
  <c r="M14" i="41"/>
  <c r="N14" i="41" s="1"/>
  <c r="Q14" i="41"/>
  <c r="P14" i="41" s="1"/>
  <c r="U12" i="4" s="1"/>
  <c r="T14" i="41"/>
  <c r="H35" i="4" l="1"/>
  <c r="H8" i="4"/>
  <c r="P78" i="41"/>
  <c r="U36" i="4" s="1"/>
  <c r="H36" i="4"/>
  <c r="I36" i="4"/>
  <c r="N36" i="4" s="1"/>
  <c r="V36" i="4" s="1"/>
  <c r="Q70" i="41"/>
  <c r="P70" i="41" s="1"/>
  <c r="U33" i="4" s="1"/>
  <c r="I31" i="4"/>
  <c r="N31" i="4" s="1"/>
  <c r="V31" i="4" s="1"/>
  <c r="H31" i="4"/>
  <c r="H30" i="4"/>
  <c r="I30" i="4"/>
  <c r="N30" i="4" s="1"/>
  <c r="V30" i="4" s="1"/>
  <c r="H29" i="4"/>
  <c r="I29" i="4"/>
  <c r="N29" i="4" s="1"/>
  <c r="V29" i="4" s="1"/>
  <c r="I28" i="4"/>
  <c r="N28" i="4" s="1"/>
  <c r="V28" i="4" s="1"/>
  <c r="H28" i="4"/>
  <c r="S54" i="41"/>
  <c r="I26" i="4"/>
  <c r="N26" i="4" s="1"/>
  <c r="O26" i="4" s="1"/>
  <c r="H26" i="4"/>
  <c r="I25" i="4"/>
  <c r="N25" i="4" s="1"/>
  <c r="V25" i="4" s="1"/>
  <c r="H25" i="4"/>
  <c r="H24" i="4"/>
  <c r="I24" i="4"/>
  <c r="N24" i="4" s="1"/>
  <c r="V24" i="4" s="1"/>
  <c r="I23" i="4"/>
  <c r="N23" i="4" s="1"/>
  <c r="V23" i="4" s="1"/>
  <c r="H23" i="4"/>
  <c r="H21" i="4"/>
  <c r="I21" i="4"/>
  <c r="N21" i="4" s="1"/>
  <c r="V21" i="4" s="1"/>
  <c r="H20" i="4"/>
  <c r="I20" i="4"/>
  <c r="N20" i="4" s="1"/>
  <c r="O20" i="4" s="1"/>
  <c r="I19" i="4"/>
  <c r="N19" i="4" s="1"/>
  <c r="V19" i="4" s="1"/>
  <c r="H19" i="4"/>
  <c r="H14" i="4"/>
  <c r="I14" i="4"/>
  <c r="N14" i="4" s="1"/>
  <c r="V14" i="4" s="1"/>
  <c r="H16" i="4"/>
  <c r="I16" i="4"/>
  <c r="N16" i="4" s="1"/>
  <c r="O16" i="4" s="1"/>
  <c r="I13" i="4"/>
  <c r="N13" i="4" s="1"/>
  <c r="V13" i="4" s="1"/>
  <c r="H13" i="4"/>
  <c r="I9" i="4"/>
  <c r="N9" i="4" s="1"/>
  <c r="O9" i="4" s="1"/>
  <c r="H9" i="4"/>
  <c r="I8" i="4"/>
  <c r="N8" i="4" s="1"/>
  <c r="Q56" i="41"/>
  <c r="P56" i="41" s="1"/>
  <c r="U28" i="4" s="1"/>
  <c r="L73" i="41"/>
  <c r="N73" i="41"/>
  <c r="L54" i="41"/>
  <c r="J34" i="4"/>
  <c r="N54" i="41"/>
  <c r="T56" i="41"/>
  <c r="Q78" i="41"/>
  <c r="Q66" i="41"/>
  <c r="P66" i="41" s="1"/>
  <c r="U32" i="4" s="1"/>
  <c r="N66" i="41"/>
  <c r="M32" i="4"/>
  <c r="I32" i="4" s="1"/>
  <c r="N32" i="4" s="1"/>
  <c r="N69" i="41"/>
  <c r="Q46" i="41"/>
  <c r="P46" i="41" s="1"/>
  <c r="U24" i="4" s="1"/>
  <c r="Q37" i="41"/>
  <c r="P37" i="41" s="1"/>
  <c r="U21" i="4" s="1"/>
  <c r="Q39" i="41"/>
  <c r="P39" i="41" s="1"/>
  <c r="U22" i="4" s="1"/>
  <c r="Q34" i="41"/>
  <c r="P34" i="41" s="1"/>
  <c r="U20" i="4" s="1"/>
  <c r="Q22" i="41"/>
  <c r="P22" i="41"/>
  <c r="U15" i="4" s="1"/>
  <c r="Q23" i="41"/>
  <c r="P23" i="41" s="1"/>
  <c r="U16" i="4" s="1"/>
  <c r="T38" i="41"/>
  <c r="Q76" i="41"/>
  <c r="P76" i="41" s="1"/>
  <c r="U35" i="4" s="1"/>
  <c r="T70" i="41"/>
  <c r="L71" i="41"/>
  <c r="K33" i="4"/>
  <c r="I33" i="4" s="1"/>
  <c r="N33" i="4" s="1"/>
  <c r="N71" i="41"/>
  <c r="S69" i="41"/>
  <c r="L66" i="41"/>
  <c r="S66" i="41"/>
  <c r="K27" i="4"/>
  <c r="I27" i="4" s="1"/>
  <c r="N27" i="4" s="1"/>
  <c r="V27" i="4" s="1"/>
  <c r="L55" i="41"/>
  <c r="N55" i="41"/>
  <c r="Q51" i="41"/>
  <c r="P51" i="41" s="1"/>
  <c r="U26" i="4" s="1"/>
  <c r="Q48" i="41"/>
  <c r="P48" i="41" s="1"/>
  <c r="U25" i="4" s="1"/>
  <c r="Q63" i="41"/>
  <c r="P63" i="41" s="1"/>
  <c r="U31" i="4" s="1"/>
  <c r="Q73" i="41"/>
  <c r="P73" i="41" s="1"/>
  <c r="U34" i="4" s="1"/>
  <c r="Q60" i="41"/>
  <c r="P60" i="41" s="1"/>
  <c r="U30" i="4" s="1"/>
  <c r="T58" i="41"/>
  <c r="Q58" i="41"/>
  <c r="N39" i="41"/>
  <c r="J22" i="4"/>
  <c r="Q42" i="41"/>
  <c r="P42" i="41" s="1"/>
  <c r="U23" i="4" s="1"/>
  <c r="L39" i="41"/>
  <c r="Q29" i="41"/>
  <c r="P29" i="41" s="1"/>
  <c r="U18" i="4" s="1"/>
  <c r="N29" i="41"/>
  <c r="L29" i="41"/>
  <c r="S29" i="41"/>
  <c r="K18" i="4"/>
  <c r="I18" i="4" s="1"/>
  <c r="N18" i="4" s="1"/>
  <c r="V18" i="4" s="1"/>
  <c r="S30" i="41"/>
  <c r="L30" i="41"/>
  <c r="N30" i="41"/>
  <c r="L26" i="41"/>
  <c r="K17" i="4"/>
  <c r="H17" i="4" s="1"/>
  <c r="N26" i="41"/>
  <c r="Q25" i="41"/>
  <c r="P25" i="41" s="1"/>
  <c r="U17" i="4" s="1"/>
  <c r="T25" i="41"/>
  <c r="T24" i="41"/>
  <c r="S19" i="41"/>
  <c r="N19" i="41"/>
  <c r="N17" i="41"/>
  <c r="S17" i="41"/>
  <c r="L17" i="41"/>
  <c r="L19" i="41"/>
  <c r="N10" i="41"/>
  <c r="J10" i="4"/>
  <c r="S10" i="41"/>
  <c r="O10" i="41"/>
  <c r="Q10" i="41" s="1"/>
  <c r="Q20" i="41"/>
  <c r="P20" i="41" s="1"/>
  <c r="U14" i="4" s="1"/>
  <c r="L20" i="41"/>
  <c r="S20" i="41"/>
  <c r="N20" i="41"/>
  <c r="Q17" i="41"/>
  <c r="P17" i="41" s="1"/>
  <c r="U13" i="4" s="1"/>
  <c r="L12" i="4"/>
  <c r="N16" i="41"/>
  <c r="S16" i="41"/>
  <c r="L15" i="41"/>
  <c r="N15" i="41"/>
  <c r="S15" i="41"/>
  <c r="K12" i="4"/>
  <c r="Q7" i="41"/>
  <c r="Q4" i="41"/>
  <c r="P4" i="41" s="1"/>
  <c r="U8" i="4" s="1"/>
  <c r="L12" i="41"/>
  <c r="N12" i="41"/>
  <c r="S12" i="41"/>
  <c r="L13" i="41"/>
  <c r="S13" i="41"/>
  <c r="K11" i="4"/>
  <c r="H11" i="4" s="1"/>
  <c r="N13" i="41"/>
  <c r="J12" i="4"/>
  <c r="Q32" i="41"/>
  <c r="T32" i="41"/>
  <c r="S14" i="41"/>
  <c r="L14" i="41"/>
  <c r="V35" i="4"/>
  <c r="O35" i="4"/>
  <c r="O15" i="4"/>
  <c r="V15" i="4"/>
  <c r="T18" i="4" l="1"/>
  <c r="T19" i="4" s="1"/>
  <c r="O31" i="4"/>
  <c r="O29" i="4"/>
  <c r="O23" i="4"/>
  <c r="O19" i="4"/>
  <c r="V26" i="4"/>
  <c r="O30" i="4"/>
  <c r="V16" i="4"/>
  <c r="H18" i="4"/>
  <c r="H27" i="4"/>
  <c r="H33" i="4"/>
  <c r="I17" i="4"/>
  <c r="N17" i="4" s="1"/>
  <c r="V17" i="4" s="1"/>
  <c r="O14" i="4"/>
  <c r="O36" i="4"/>
  <c r="H34" i="4"/>
  <c r="I34" i="4"/>
  <c r="N34" i="4" s="1"/>
  <c r="V33" i="4"/>
  <c r="O33" i="4"/>
  <c r="V32" i="4"/>
  <c r="O32" i="4"/>
  <c r="H32" i="4"/>
  <c r="O28" i="4"/>
  <c r="O27" i="4"/>
  <c r="O25" i="4"/>
  <c r="O24" i="4"/>
  <c r="I22" i="4"/>
  <c r="N22" i="4" s="1"/>
  <c r="H22" i="4"/>
  <c r="P20" i="4" s="1"/>
  <c r="O21" i="4"/>
  <c r="V20" i="4"/>
  <c r="O18" i="4"/>
  <c r="O13" i="4"/>
  <c r="V9" i="4"/>
  <c r="O8" i="4"/>
  <c r="V8" i="4"/>
  <c r="H12" i="4"/>
  <c r="I12" i="4"/>
  <c r="N12" i="4" s="1"/>
  <c r="P7" i="41"/>
  <c r="U9" i="4" s="1"/>
  <c r="P10" i="41"/>
  <c r="U10" i="4" s="1"/>
  <c r="I10" i="4"/>
  <c r="N10" i="4" s="1"/>
  <c r="H10" i="4"/>
  <c r="P8" i="4" s="1"/>
  <c r="I11" i="4"/>
  <c r="U34" i="41"/>
  <c r="W20" i="4" s="1"/>
  <c r="P58" i="41"/>
  <c r="U29" i="4" s="1"/>
  <c r="U51" i="41"/>
  <c r="W26" i="4" s="1"/>
  <c r="T12" i="4"/>
  <c r="T14" i="4" s="1"/>
  <c r="T10" i="4"/>
  <c r="T11" i="4" s="1"/>
  <c r="T10" i="41"/>
  <c r="T15" i="4"/>
  <c r="T16" i="4" s="1"/>
  <c r="U4" i="41"/>
  <c r="W8" i="4" s="1"/>
  <c r="P32" i="41"/>
  <c r="U19" i="4" s="1"/>
  <c r="U12" i="41"/>
  <c r="W11" i="4" s="1"/>
  <c r="P26" i="4" l="1"/>
  <c r="O17" i="4"/>
  <c r="P11" i="4"/>
  <c r="O34" i="4"/>
  <c r="V34" i="4"/>
  <c r="O22" i="4"/>
  <c r="V22" i="4"/>
  <c r="V12" i="4"/>
  <c r="O12" i="4"/>
  <c r="H38" i="4"/>
  <c r="P39" i="4"/>
  <c r="O10" i="4"/>
  <c r="V10" i="4"/>
  <c r="I38" i="4"/>
  <c r="N11" i="4"/>
  <c r="P38" i="4" l="1"/>
  <c r="O11" i="4"/>
  <c r="V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tc={14D19490-78AD-456A-9D45-8ADD2169FDD5}</author>
    <author>tc={2F94BB48-CE46-47D8-B544-FA03D24589F8}</author>
    <author>tc={875EBA51-B5A6-442D-AB46-985B3F6371EA}</author>
    <author>tc={05249354-F05B-4C4D-AA10-FD50355EB08F}</author>
    <author>tc={AA97174B-BED2-423B-9A5C-64D053334128}</author>
    <author>tc={D5E2EE11-9C58-43F3-9C5B-78EE0D437153}</author>
    <author>tc={2D1F8A94-23AA-4C79-9082-EBD5CD0CA443}</author>
    <author>tc={1B2298E4-9068-4DE7-9254-4FFE15D4A801}</author>
  </authors>
  <commentList>
    <comment ref="E4" authorId="0" shapeId="0" xr:uid="{14D19490-78AD-456A-9D45-8ADD2169FDD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Projektspezifische und regelmässige Prüfung der Anwendbarkeit, des Prioritätsgrads und des Zielwerts jedes Indikators</t>
      </text>
    </comment>
    <comment ref="E5" authorId="1" shapeId="0" xr:uid="{2F94BB48-CE46-47D8-B544-FA03D24589F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Ergebnisorientierte Durchführung der Nachhaltigkeitsbewertung</t>
      </text>
    </comment>
    <comment ref="E6" authorId="2" shapeId="0" xr:uid="{875EBA51-B5A6-442D-AB46-985B3F6371E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Integration der Nachhaltigkeit in die Projektorganisation</t>
      </text>
    </comment>
    <comment ref="E7" authorId="3" shapeId="0" xr:uid="{05249354-F05B-4C4D-AA10-FD50355EB08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Festlegen der Zielsetzung des Projekts sowie der sowie des bestehenden und des angestrebten Zustands</t>
      </text>
    </comment>
    <comment ref="E8" authorId="4" shapeId="0" xr:uid="{AA97174B-BED2-423B-9A5C-64D05333412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Festlegen der Ziele der SNBS-Bewertung</t>
      </text>
    </comment>
    <comment ref="E9" authorId="5" shapeId="0" xr:uid="{D5E2EE11-9C58-43F3-9C5B-78EE0D43715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Definition des geografischen und zeitlichen Perimeters der SNBS-Bewertung</t>
      </text>
    </comment>
    <comment ref="E10" authorId="6" shapeId="0" xr:uid="{2D1F8A94-23AA-4C79-9082-EBD5CD0CA44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Identifikation der Zielkonflikte und Risiken und Suche nach Lösungsansätzen</t>
      </text>
    </comment>
    <comment ref="E11" authorId="7" shapeId="0" xr:uid="{1B2298E4-9068-4DE7-9254-4FFE15D4A80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Identifikation und Nutzen von Synergien und Chancen</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tc={09DE1790-2B3C-45B0-9A65-E160C6AAE2C7}</author>
    <author>tc={210718EC-D647-42E6-B6FF-BA80FF27EB58}</author>
    <author>tc={2FA699DC-0B8D-4984-AACF-EB8259449E6D}</author>
  </authors>
  <commentList>
    <comment ref="C7" authorId="0" shapeId="0" xr:uid="{09DE1790-2B3C-45B0-9A65-E160C6AAE2C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des barrierefreien Zugangs für Menschen mit Behinderungen
</t>
      </text>
    </comment>
    <comment ref="C8" authorId="1" shapeId="0" xr:uid="{210718EC-D647-42E6-B6FF-BA80FF27EB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Sichtbarkeit und Beschilderung der Wege</t>
      </text>
    </comment>
    <comment ref="C9" authorId="2" shapeId="0" xr:uid="{2FA699DC-0B8D-4984-AACF-EB8259449E6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Aufenthaltsqualität im Umfeld der Infrastrukturbauten verbessern</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tc={727C6E24-BD89-480C-864F-76FCAC5C3A75}</author>
    <author>tc={74C2B33E-136A-4918-A9A5-64623A110D49}</author>
  </authors>
  <commentList>
    <comment ref="C7" authorId="0" shapeId="0" xr:uid="{727C6E24-BD89-480C-864F-76FCAC5C3A7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Einbeziehen aller vom Projekt Betroffenen (Stakeholder)
</t>
      </text>
    </comment>
    <comment ref="C8" authorId="1" shapeId="0" xr:uid="{74C2B33E-136A-4918-A9A5-64623A110D4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Sicherstellen des Informationsaustausches und der Kommunikation (intern und extern)
</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tc={EED45EA9-FD43-4FAF-9D9D-8F887724F636}</author>
  </authors>
  <commentList>
    <comment ref="C7" authorId="0" shapeId="0" xr:uid="{EED45EA9-FD43-4FAF-9D9D-8F887724F63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Einhaltung der Sozial- und Arbeitsrechte</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tc={176C2F3C-2C54-46D2-9A9B-AD8AF3DAD078}</author>
    <author>tc={204C441D-C8FE-4B72-B491-A8083642CA14}</author>
  </authors>
  <commentList>
    <comment ref="C7" authorId="0" shapeId="0" xr:uid="{176C2F3C-2C54-46D2-9A9B-AD8AF3DAD07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Einhaltung der rechtlichen und normativen Rahmenbedingungen
</t>
      </text>
    </comment>
    <comment ref="C8" authorId="1" shapeId="0" xr:uid="{204C441D-C8FE-4B72-B491-A8083642CA1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Einhalten der massgeblichen Verfahren und Einholen der notwendigen Spezialbewilligungen</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tc={C4B890A1-B4AB-4BA8-827B-744948AE3DA9}</author>
    <author>tc={2E0D8710-1912-4002-A31A-C58C9C86B91B}</author>
    <author>tc={9B016146-7FCA-4C5E-BC3B-A4439A1DE4F0}</author>
    <author>tc={E177AA5A-FEF0-4DD0-9A43-8FB5ADDA3B0F}</author>
  </authors>
  <commentList>
    <comment ref="C7" authorId="0" shapeId="0" xr:uid="{C4B890A1-B4AB-4BA8-827B-744948AE3D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Grundversorgung und Förderung der Suffizienz
</t>
      </text>
    </comment>
    <comment ref="C8" authorId="1" shapeId="0" xr:uid="{2E0D8710-1912-4002-A31A-C58C9C86B91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Gerechte Verteilung der Kosten, Nutzen und Risiken auf aktuelle und zukünftige Generationen</t>
      </text>
    </comment>
    <comment ref="C9" authorId="2" shapeId="0" xr:uid="{9B016146-7FCA-4C5E-BC3B-A4439A1DE4F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Projektinterne gerechte Verteilung von Ungewissheiten, Risiken und Gewinnen
</t>
      </text>
    </comment>
    <comment ref="C10" authorId="3" shapeId="0" xr:uid="{E177AA5A-FEF0-4DD0-9A43-8FB5ADDA3B0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Einhalten von ökologischen und sozialen Kriterien bei der Beschaffung</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tc={6DAE50E4-5136-4521-B476-7A5F1ADFEB3E}</author>
    <author>tc={C8B38C55-8369-4C81-9D7C-1C7E358B473E}</author>
    <author>tc={FD5E622F-A166-40FE-8390-613118C6BA9A}</author>
  </authors>
  <commentList>
    <comment ref="C7" authorId="0" shapeId="0" xr:uid="{6DAE50E4-5136-4521-B476-7A5F1ADFEB3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Risiken und Erhöhung der Sicherheit der vom Projekt betroffenen Personen
</t>
      </text>
    </comment>
    <comment ref="C8" authorId="1" shapeId="0" xr:uid="{C8B38C55-8369-4C81-9D7C-1C7E358B473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Erhöhung der Zuverlässigkeit und Resilienz der Infrastruktur</t>
      </text>
    </comment>
    <comment ref="C9" authorId="2" shapeId="0" xr:uid="{FD5E622F-A166-40FE-8390-613118C6BA9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Bestmögliche Vorbereitung auf Notfälle</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tc={34C9E8AC-F8F1-4DF3-AFC4-14BC352FA685}</author>
    <author>tc={FCAAA1C3-48B6-4507-96A6-B68FC2A8640E}</author>
  </authors>
  <commentList>
    <comment ref="C7" authorId="0" shapeId="0" xr:uid="{34C9E8AC-F8F1-4DF3-AFC4-14BC352FA68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Stärkung der Widerstandsfähigkeit kritischer Infrastrukturen</t>
      </text>
    </comment>
    <comment ref="C8" authorId="1" shapeId="0" xr:uid="{FCAAA1C3-48B6-4507-96A6-B68FC2A8640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Hohes Sicherheitsempfinden für Nutzer und Betroffene
</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tc={E767DA98-7670-46AF-B52D-CFE939F9D4EF}</author>
    <author>tc={8FDCF961-BF36-4E9F-864F-D38B656635ED}</author>
    <author>tc={00B2E388-6A01-4EF1-81FF-5992C57FD650}</author>
  </authors>
  <commentList>
    <comment ref="C7" authorId="0" shapeId="0" xr:uid="{E767DA98-7670-46AF-B52D-CFE939F9D4E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Optimierung der Kosten-Nutzenrechnung über den ganzen Lebenszyklus</t>
      </text>
    </comment>
    <comment ref="C8" authorId="1" shapeId="0" xr:uid="{8FDCF961-BF36-4E9F-864F-D38B656635E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Optimierung der Kosten aus Überwachung und Unterhalt</t>
      </text>
    </comment>
    <comment ref="C9" authorId="2" shapeId="0" xr:uid="{00B2E388-6A01-4EF1-81FF-5992C57FD65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Analyse der Auswirkungen von Chancen und Risiken auf die Kosten 
</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tc={33FEBA75-2338-4A44-808F-337E7FFB64A6}</author>
    <author>tc={00EA1D0C-D1B6-47B0-B561-343A2F556B10}</author>
  </authors>
  <commentList>
    <comment ref="C7" authorId="0" shapeId="0" xr:uid="{33FEBA75-2338-4A44-808F-337E7FFB64A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Sicherstellen der Nutzungsflexibilität und Anpassungsfähigkeit im Hinblick auf zukünftige Nutzungsänderungen und neue Anforderungen</t>
      </text>
    </comment>
    <comment ref="C8" authorId="1" shapeId="0" xr:uid="{00EA1D0C-D1B6-47B0-B561-343A2F556B1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Schaffen der Voraussetzungen für eine einfache Instandhaltung bzw. Instandsetzung und Rückbau</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tc={83A0EE2B-3E52-4D90-8366-51EEE1D53A7F}</author>
    <author>tc={013045D1-1363-4BC4-9C70-457944682A1B}</author>
    <author>tc={3DCA8944-B410-45D4-AEE8-888A90418D54}</author>
  </authors>
  <commentList>
    <comment ref="C7" authorId="0" shapeId="0" xr:uid="{83A0EE2B-3E52-4D90-8366-51EEE1D53A7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Bewerten und Optimieren des Infrastrukturvorhaben bzw. Infrastrukturnetz aus volkswirtschaftlicher Sicht</t>
      </text>
    </comment>
    <comment ref="C8" authorId="1" shapeId="0" xr:uid="{013045D1-1363-4BC4-9C70-457944682A1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Nachverfolgen der Kosten und externen Nutzen des Infrastrukturprojekts über seine gesamte Lebensdauer</t>
      </text>
    </comment>
    <comment ref="C9" authorId="2" shapeId="0" xr:uid="{3DCA8944-B410-45D4-AEE8-888A90418D5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Nutzung von Synergieeffekten verschiedener Projekte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tc={4122445A-DDF7-465B-B8A5-1E25C149D7A5}</author>
    <author>tc={4613CD53-7F28-4287-B63F-108DA76BAD8A}</author>
    <author>tc={F2159810-72FB-4E2B-9799-ABB8CC0EE7E9}</author>
    <author>tc={6E7D0889-3DC1-45E4-94D8-962ADE2EBF98}</author>
    <author>tc={04C4A20A-5ECF-45D5-803F-500B5CEF58A1}</author>
    <author>tc={69075685-559F-4E5D-87A8-6D842ED0219B}</author>
    <author>tc={E5E5B487-F6AF-4AAE-9057-BFC391C22259}</author>
    <author>tc={8C7114AC-25A1-4480-8A9D-FAA13CBCFEBE}</author>
    <author>tc={36344A9E-7B33-46C5-8FBE-5AFC4CFE6774}</author>
    <author>tc={D2BEEF3E-4DAB-419A-AE97-B8924672B2C3}</author>
    <author>tc={0E90C43B-D708-4C44-8B54-CFC4C4929A3B}</author>
    <author>tc={0F259D4E-86B9-4093-9AF8-E6E32C0D9A14}</author>
    <author>tc={3E59D5AF-5C48-4402-A250-8B91D91B9653}</author>
    <author>tc={C9E69336-8404-4DD6-80C3-08FB63C00790}</author>
    <author>tc={9A926189-A93B-4DAD-BAE7-9369D8A39D76}</author>
    <author>tc={B2FFE9BE-54D9-4E66-9CE0-1A15ABD69F6A}</author>
    <author>tc={1583B2DE-65D2-402E-9284-2946BD18C406}</author>
    <author>tc={4219F191-AACC-4E7B-A66C-C8060D20FADC}</author>
    <author>tc={9D349F8A-B3B0-40C7-8493-D6A0528B19B2}</author>
    <author>tc={39B990F1-8F0F-4612-ACA5-7566F1923361}</author>
    <author>tc={74E556AB-57AF-4B74-B93D-B25648BA07AD}</author>
    <author>tc={C7C5DEA2-F998-411A-8066-FCB2CA0E3198}</author>
  </authors>
  <commentList>
    <comment ref="E4" authorId="0" shapeId="0" xr:uid="{4122445A-DDF7-465B-B8A5-1E25C149D7A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Abstimmung des Projekts auf die raumplanerischen Voraussetzungen
</t>
      </text>
    </comment>
    <comment ref="E5" authorId="1" shapeId="0" xr:uid="{4613CD53-7F28-4287-B63F-108DA76BAD8A}">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Landschafts- und Ortsbilder sowie des Kulturraums
</t>
      </text>
    </comment>
    <comment ref="E6" authorId="2" shapeId="0" xr:uid="{F2159810-72FB-4E2B-9799-ABB8CC0EE7E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Erhalten und Aufwerten der funktionalen Zusammenhänge in der Projektumgebung
</t>
      </text>
    </comment>
    <comment ref="E7" authorId="3" shapeId="0" xr:uid="{6E7D0889-3DC1-45E4-94D8-962ADE2EBF9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Erhalten des öffentlichen Raums und der Frei- und Erholungsräume</t>
      </text>
    </comment>
    <comment ref="E8" authorId="4" shapeId="0" xr:uid="{04C4A20A-5ECF-45D5-803F-500B5CEF58A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Aus- und Fernsicht der Anwohner</t>
      </text>
    </comment>
    <comment ref="E9" authorId="5" shapeId="0" xr:uid="{69075685-559F-4E5D-87A8-6D842ED0219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des barrierefreien Zugangs für Menschen mit Behinderungen</t>
      </text>
    </comment>
    <comment ref="E10" authorId="6" shapeId="0" xr:uid="{E5E5B487-F6AF-4AAE-9057-BFC391C2225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Sichtbarkeit und Beschilderung der Wege</t>
      </text>
    </comment>
    <comment ref="E11" authorId="7" shapeId="0" xr:uid="{8C7114AC-25A1-4480-8A9D-FAA13CBCFEB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Aufenthaltsqualität im Umfeld der Infrastrukturbauten verbessern
</t>
      </text>
    </comment>
    <comment ref="E12" authorId="8" shapeId="0" xr:uid="{36344A9E-7B33-46C5-8FBE-5AFC4CFE67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Einbeziehen aller vom Projekt Betroffenen (Stakeholder)</t>
      </text>
    </comment>
    <comment ref="E13" authorId="9" shapeId="0" xr:uid="{D2BEEF3E-4DAB-419A-AE97-B8924672B2C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Sicherstellen des Informationsaustausches und der Kommunikation (intern und extern)</t>
      </text>
    </comment>
    <comment ref="E14" authorId="10" shapeId="0" xr:uid="{0E90C43B-D708-4C44-8B54-CFC4C4929A3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Einhaltung der Sozial- und Arbeitsrechte
</t>
      </text>
    </comment>
    <comment ref="E15" authorId="11" shapeId="0" xr:uid="{0F259D4E-86B9-4093-9AF8-E6E32C0D9A1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Einhaltung der rechtlichen und normativen Rahmenbedingungen
</t>
      </text>
    </comment>
    <comment ref="E16" authorId="12" shapeId="0" xr:uid="{3E59D5AF-5C48-4402-A250-8B91D91B965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Einhalten der massgeblichen Verfahren und Einholen der notwendigen Spezialbewilligungen
</t>
      </text>
    </comment>
    <comment ref="E17" authorId="13" shapeId="0" xr:uid="{C9E69336-8404-4DD6-80C3-08FB63C0079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Grundversorgung und Förderung der Suffizienz</t>
      </text>
    </comment>
    <comment ref="E18" authorId="14" shapeId="0" xr:uid="{9A926189-A93B-4DAD-BAE7-9369D8A39D7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Gerechte Verteilung der Kosten, Nutzen und Risiken auf aktuelle und zukünftige Generationen
</t>
      </text>
    </comment>
    <comment ref="E19" authorId="15" shapeId="0" xr:uid="{B2FFE9BE-54D9-4E66-9CE0-1A15ABD69F6A}">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Projektinterne gerechte Verteilung von Ungewissheiten, Risiken und Gewinnen
</t>
      </text>
    </comment>
    <comment ref="E20" authorId="16" shapeId="0" xr:uid="{1583B2DE-65D2-402E-9284-2946BD18C40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Einhalten von ökologischen und sozialen Kriterien bei der Beschaffung
</t>
      </text>
    </comment>
    <comment ref="E21" authorId="17" shapeId="0" xr:uid="{4219F191-AACC-4E7B-A66C-C8060D20FAD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Risiken und Erhöhung der Sicherheit der vom Projekt betroffenen Personen
</t>
      </text>
    </comment>
    <comment ref="E22" authorId="18" shapeId="0" xr:uid="{9D349F8A-B3B0-40C7-8493-D6A0528B19B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Erhöhung der Zuverlässigkeit und Resilienz der Infrastruktur
</t>
      </text>
    </comment>
    <comment ref="E23" authorId="19" shapeId="0" xr:uid="{39B990F1-8F0F-4612-ACA5-7566F19233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Bestmögliche Vorbereitung auf Notfälle</t>
      </text>
    </comment>
    <comment ref="E24" authorId="20" shapeId="0" xr:uid="{74E556AB-57AF-4B74-B93D-B25648BA07A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Stärkung der Widerstandsfähigkeit kritischer Infrastrukturen
</t>
      </text>
    </comment>
    <comment ref="E25" authorId="21" shapeId="0" xr:uid="{C7C5DEA2-F998-411A-8066-FCB2CA0E319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Hohes Sicherheitsempfinden für Nutzer und Betroffene
</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tc={3C57631E-1BD4-40B4-AEDE-600455B120DA}</author>
    <author>tc={64E0A7E3-82BB-442F-A468-0065107F64D9}</author>
    <author>tc={E90E958C-EF77-4E28-9C3B-67D0080951B5}</author>
    <author>tc={70BE13E9-BEB7-4F73-A145-428054DD9CE9}</author>
  </authors>
  <commentList>
    <comment ref="C7" authorId="0" shapeId="0" xr:uid="{3C57631E-1BD4-40B4-AEDE-600455B120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Regional verfügbare Rohstoffe bei der Umsetzung angemessen berücksichtigen</t>
      </text>
    </comment>
    <comment ref="C8" authorId="1" shapeId="0" xr:uid="{64E0A7E3-82BB-442F-A468-0065107F64D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Regional verfügbare personelle Ressourcen und Kompetenzen bei der Umsetzung angemessen berücksichtigen</t>
      </text>
    </comment>
    <comment ref="C9" authorId="2" shapeId="0" xr:uid="{E90E958C-EF77-4E28-9C3B-67D0080951B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Berücksichtigung einer Förderung der regionalen Attraktivität in der Projektentwicklung
</t>
      </text>
    </comment>
    <comment ref="C10" authorId="3" shapeId="0" xr:uid="{70BE13E9-BEB7-4F73-A145-428054DD9CE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resp. Reduzieren von wirtschaftlichen Folgen aufgrund von Zugangseinschränkungen während Bau und Betrieb</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tc={71100CB5-A3D2-4BC0-B689-79C247E80C3D}</author>
    <author>tc={247AAA02-991D-44F7-A3A7-0BEDB4CF9AF7}</author>
  </authors>
  <commentList>
    <comment ref="C7" authorId="0" shapeId="0" xr:uid="{71100CB5-A3D2-4BC0-B689-79C247E80C3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Effektive und langandauernde Nutzung von vorhandenen Infrastrukturen
</t>
      </text>
    </comment>
    <comment ref="C8" authorId="1" shapeId="0" xr:uid="{247AAA02-991D-44F7-A3A7-0BEDB4CF9AF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multifunktionalen oder gemeinsamen Nutzung von bestehenden und zukünftigen 
Infrastrukturen</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tc={7D4F499C-E91B-4195-81B7-751B53E500BE}</author>
    <author>tc={26421F00-9C88-498A-9116-EA6B21DD0B62}</author>
    <author>tc={777C4442-DAA9-47EF-B2EB-6D07782EE979}</author>
  </authors>
  <commentList>
    <comment ref="C7" authorId="0" shapeId="0" xr:uid="{7D4F499C-E91B-4195-81B7-751B53E500B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Sicherung der langfristigen Finanzierung der Infrastruktur über den gesamten Lebenszyklus
</t>
      </text>
    </comment>
    <comment ref="C8" authorId="1" shapeId="0" xr:uid="{26421F00-9C88-498A-9116-EA6B21DD0B6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Erreichen eines hohen Kostendeckungsgrades zur nachhaltigen Sicherung der Finanzen nach Realisierung der Infrastruktur</t>
      </text>
    </comment>
    <comment ref="C9" authorId="2" shapeId="0" xr:uid="{777C4442-DAA9-47EF-B2EB-6D07782EE97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Sicherung von Finanzierungsmöglichkeiten für Sonder- und Notfallszenarien
</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tc={3D49AD16-1632-42B4-9D8A-11E006BA9407}</author>
    <author>tc={D594FD26-3044-4B22-8B4E-70526400E17A}</author>
    <author>tc={CA34D730-367B-4EB1-AEA5-C4B284606D67}</author>
  </authors>
  <commentList>
    <comment ref="C7" authorId="0" shapeId="0" xr:uid="{3D49AD16-1632-42B4-9D8A-11E006BA940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Energieverbrauch über den gesamten Lebenszyklus minimieren</t>
      </text>
    </comment>
    <comment ref="C8" authorId="1" shapeId="0" xr:uid="{D594FD26-3044-4B22-8B4E-70526400E17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Gewinnung und Nutzung erneuerbarer Energien fördern</t>
      </text>
    </comment>
    <comment ref="C9" authorId="2" shapeId="0" xr:uid="{CA34D730-367B-4EB1-AEA5-C4B284606D6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Energetische Optimierung von Betrieb und Unterhalt, inkl. Bauphase wenn relevant</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tc={60C473CF-D24E-47F2-93AD-4EF0CC121A47}</author>
    <author>tc={072E9A19-E3F0-4F9B-A6A0-F0276B9F5B78}</author>
  </authors>
  <commentList>
    <comment ref="C7" authorId="0" shapeId="0" xr:uid="{60C473CF-D24E-47F2-93AD-4EF0CC121A4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Flächenbedarf minimieren und prioritäre Nutzung brachliegender Flächen innerhalb Siedlungs- und Industriezonen zur Wiedereingliederung in den Wirtschafts- und Naturkreislauf</t>
      </text>
    </comment>
    <comment ref="C8" authorId="1" shapeId="0" xr:uid="{072E9A19-E3F0-4F9B-A6A0-F0276B9F5B7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Permanente sowie temporäre Beanspruchung und Beeinträchtigung des Bodens minimieren
</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tc={481FE6D4-3A98-4E4D-8D8D-7A96FBB6F89D}</author>
    <author>tc={1054CD0A-E980-4D14-AECB-BAEA09CD9302}</author>
  </authors>
  <commentList>
    <comment ref="C7" authorId="0" shapeId="0" xr:uid="{481FE6D4-3A98-4E4D-8D8D-7A96FBB6F89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Untersuchung der belasteten Standorte im Projektperimeter</t>
      </text>
    </comment>
    <comment ref="C8" authorId="1" shapeId="0" xr:uid="{1054CD0A-E980-4D14-AECB-BAEA09CD930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von schädlichen oder lästigen Einwirkungen durch belastete Standorte auf ein Schutzgut
</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tc={40AFDBA4-1990-4CB7-BF59-39570DC098E5}</author>
    <author>tc={821310B4-8EC1-463E-9F03-A88FC861F3F3}</author>
  </authors>
  <commentList>
    <comment ref="C7" authorId="0" shapeId="0" xr:uid="{40AFDBA4-1990-4CB7-BF59-39570DC098E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Verwerten von unverschmutzten Abfällen</t>
      </text>
    </comment>
    <comment ref="C8" authorId="1" shapeId="0" xr:uid="{821310B4-8EC1-463E-9F03-A88FC861F3F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Verwerten resp. fachgerechtes Entsorgen von verschmutzten Abfällen</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tc={22B8B1BE-A2A9-46E7-AA94-EA1000A29D7F}</author>
    <author>tc={A9FEDAD8-8EDA-4612-9D91-4C3587D01A7B}</author>
    <author>tc={ABD38BFE-4A66-417D-BA1D-DE3E616C8D73}</author>
  </authors>
  <commentList>
    <comment ref="C7" authorId="0" shapeId="0" xr:uid="{22B8B1BE-A2A9-46E7-AA94-EA1000A29D7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Umweltbelastung des Projekts (Reduzierungs des Ressourcenbedarfs und Versorgung mit umweltfreundlichen Materialien) </t>
      </text>
    </comment>
    <comment ref="C8" authorId="1" shapeId="0" xr:uid="{A9FEDAD8-8EDA-4612-9D91-4C3587D01A7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von umweltschädlichen Substanzen bei Betrieb und Unterhalt
</t>
      </text>
    </comment>
    <comment ref="C9" authorId="2" shapeId="0" xr:uid="{ABD38BFE-4A66-417D-BA1D-DE3E616C8D7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Ermöglichen eines kontrollierten Rückbaus der Infrastruktur am Ende der Nutzungsdauer</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tc={26754AA8-F3A6-4EF1-B11B-00210661C5DC}</author>
    <author>tc={F5DD6282-1713-4686-82BD-88DC794D8EBB}</author>
    <author>tc={11F8F9C5-DE31-42E6-AD74-ABA0683954D2}</author>
  </authors>
  <commentList>
    <comment ref="C7" authorId="0" shapeId="0" xr:uid="{26754AA8-F3A6-4EF1-B11B-00210661C5D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Emissionen von klimabeeinflussenden Stoffen
</t>
      </text>
    </comment>
    <comment ref="C8" authorId="1" shapeId="0" xr:uid="{F5DD6282-1713-4686-82BD-88DC794D8EB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Kompensation der nicht zu vermeidenden Treibhausgasemissionen</t>
      </text>
    </comment>
    <comment ref="C9" authorId="2" shapeId="0" xr:uid="{11F8F9C5-DE31-42E6-AD74-ABA0683954D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Verbesserung des Mikroklimas und Verringerung des Hitzeinsel-Effekts
</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tc={0A33A121-DB53-464F-BA20-4DC3ED82BC27}</author>
    <author>tc={2D90DDEB-0947-4B23-AF7A-D21EEA5E1C3A}</author>
    <author>tc={671CDA24-6931-41B0-9D5B-75684328D28F}</author>
    <author>tc={05A8A40B-F214-4410-9875-A62646C51D2D}</author>
  </authors>
  <commentList>
    <comment ref="C7" authorId="0" shapeId="0" xr:uid="{0A33A121-DB53-464F-BA20-4DC3ED82BC2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Luftschadstoffe und Gerüche
</t>
      </text>
    </comment>
    <comment ref="C8" authorId="1" shapeId="0" xr:uid="{2D90DDEB-0947-4B23-AF7A-D21EEA5E1C3A}">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Lärm und Erschütterungen
</t>
      </text>
    </comment>
    <comment ref="C9" authorId="2" shapeId="0" xr:uid="{671CDA24-6931-41B0-9D5B-75684328D28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nichtionisierende Strahlung (NIS)
</t>
      </text>
    </comment>
    <comment ref="C10" authorId="3" shapeId="0" xr:uid="{05A8A40B-F214-4410-9875-A62646C51D2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Hitze und Licht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tc={CD5197AF-297D-4C12-99C2-F45F60F0D21A}</author>
    <author>tc={3374670C-9C4D-41A6-8E9F-74EEDF3A491F}</author>
    <author>tc={240A6A71-F390-4EDB-88DF-A4F02B90A7D1}</author>
    <author>tc={552753E5-41DD-4589-8EFB-D770CD71EC1C}</author>
    <author>tc={6C7384B7-5DF6-4197-87A9-5D683B227A88}</author>
    <author>tc={AC5BA786-C194-4F78-9C2C-D5BEEB578FD9}</author>
    <author>tc={3988D8C5-7352-4D33-968D-9509457C134C}</author>
    <author>tc={9FB8E9BE-9885-47A0-8245-7936DF43D547}</author>
    <author>tc={119DBA18-4133-42AE-9252-9D8191418D2D}</author>
    <author>tc={0738420F-92BF-464A-A2AB-0BE6272AC6A3}</author>
    <author>tc={9674D1F9-F829-4B38-A407-885352877787}</author>
    <author>tc={4A98C582-D55D-47F3-BD2C-267ACE86418E}</author>
    <author>tc={0F8817D8-62B9-4351-90B4-1F58B5F2F5DF}</author>
    <author>tc={06AFA177-B866-4381-A745-0AA42ABC5BDD}</author>
    <author>tc={14EC07D5-F8E0-4A1C-865B-0B354DB644A3}</author>
    <author>tc={C117121F-6F79-4897-BD43-4E07A687970E}</author>
    <author>tc={1682FC5C-AD50-4F82-BFC5-8DC3B9490C52}</author>
  </authors>
  <commentList>
    <comment ref="E4" authorId="0" shapeId="0" xr:uid="{CD5197AF-297D-4C12-99C2-F45F60F0D21A}">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Optimierung der Kosten-Nutzenrechnung über den ganzen Lebenszyklus
</t>
      </text>
    </comment>
    <comment ref="E5" authorId="1" shapeId="0" xr:uid="{3374670C-9C4D-41A6-8E9F-74EEDF3A491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Optimierung der Kosten aus Überwachung und Unterhalt
</t>
      </text>
    </comment>
    <comment ref="E6" authorId="2" shapeId="0" xr:uid="{240A6A71-F390-4EDB-88DF-A4F02B90A7D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Analyse der Auswirkungen von Chancen und Risiken auf die Kosten </t>
      </text>
    </comment>
    <comment ref="E7" authorId="3" shapeId="0" xr:uid="{552753E5-41DD-4589-8EFB-D770CD71EC1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Sicherstellen der Nutzungsflexibilität und Anpassungsfähigkeit im Hinblick auf zukünftige Nutzungsänderungen und neue Anforderungen</t>
      </text>
    </comment>
    <comment ref="E8" authorId="4" shapeId="0" xr:uid="{6C7384B7-5DF6-4197-87A9-5D683B227A8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Schaffen der Voraussetzungen für eine einfache Instandhaltung bzw. Instandsetzung und Rückbau
</t>
      </text>
    </comment>
    <comment ref="E9" authorId="5" shapeId="0" xr:uid="{AC5BA786-C194-4F78-9C2C-D5BEEB578FD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Bewerten und Optimieren des Infrastrukturvorhaben bzw. Infrastrukturnetz aus volkswirtschaftlicher Sicht</t>
      </text>
    </comment>
    <comment ref="E10" authorId="6" shapeId="0" xr:uid="{3988D8C5-7352-4D33-968D-9509457C134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Nachverfolgen der Kosten und externen Nutzen des Infrastrukturprojekts über seine gesamte Lebensdauer</t>
      </text>
    </comment>
    <comment ref="E11" authorId="7" shapeId="0" xr:uid="{9FB8E9BE-9885-47A0-8245-7936DF43D54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Nutzung von Synergieeffekten verschiedener Projekte</t>
      </text>
    </comment>
    <comment ref="E12" authorId="8" shapeId="0" xr:uid="{119DBA18-4133-42AE-9252-9D8191418D2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Regional verfügbare Rohstoffe bei der Umsetzung angemessen berücksichtigen</t>
      </text>
    </comment>
    <comment ref="E13" authorId="9" shapeId="0" xr:uid="{0738420F-92BF-464A-A2AB-0BE6272AC6A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Regional verfügbare personelle Ressourcen und Kompetenzen bei der Umsetzung angemessen berücksichtigen</t>
      </text>
    </comment>
    <comment ref="E14" authorId="10" shapeId="0" xr:uid="{9674D1F9-F829-4B38-A407-88535287778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Berücksichtigung einer Förderung der regionalen Attraktivität in der Projektentwicklung
</t>
      </text>
    </comment>
    <comment ref="E15" authorId="11" shapeId="0" xr:uid="{4A98C582-D55D-47F3-BD2C-267ACE86418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resp. Reduzieren von wirtschaftlichen Folgen aufgrund von Zugangseinschränkungen während Bau und Betrieb
</t>
      </text>
    </comment>
    <comment ref="E16" authorId="12" shapeId="0" xr:uid="{0F8817D8-62B9-4351-90B4-1F58B5F2F5D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Effektive und langandauernde Nutzung von vorhandenen Infrastrukturen</t>
      </text>
    </comment>
    <comment ref="E17" authorId="13" shapeId="0" xr:uid="{06AFA177-B866-4381-A745-0AA42ABC5BD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multifunktionalen oder gemeinsamen Nutzung von bestehenden und zukünftigen 
Infrastrukturen</t>
      </text>
    </comment>
    <comment ref="E18" authorId="14" shapeId="0" xr:uid="{14EC07D5-F8E0-4A1C-865B-0B354DB644A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Sicherung der langfristigen Finanzierung der Infrastruktur über den gesamten Lebenszyklus</t>
      </text>
    </comment>
    <comment ref="E19" authorId="15" shapeId="0" xr:uid="{C117121F-6F79-4897-BD43-4E07A687970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Erreichen eines hohen Kostendeckungsgrades zur nachhaltigen Sicherung der Finanzen nach Realisierung der Infrastruktur
</t>
      </text>
    </comment>
    <comment ref="E20" authorId="16" shapeId="0" xr:uid="{1682FC5C-AD50-4F82-BFC5-8DC3B9490C5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Sicherung von Finanzierungsmöglichkeiten für Sonder- und Notfallszenarien
</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tc={C34DD1AD-4E75-4DD8-B08D-563F5957A7D3}</author>
    <author>tc={43F97634-08BC-4F4C-B26D-7580F73DA87A}</author>
    <author>tc={68FC60D8-B9BF-45EC-9DF4-0C8E5D45E4F3}</author>
  </authors>
  <commentList>
    <comment ref="C7" authorId="0" shapeId="0" xr:uid="{C34DD1AD-4E75-4DD8-B08D-563F5957A7D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Verhinderung der qualitativen und stofflichen Beeinflussung von Oberflächen- und Grundwasser
</t>
      </text>
    </comment>
    <comment ref="C8" authorId="1" shapeId="0" xr:uid="{43F97634-08BC-4F4C-B26D-7580F73DA87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Schutz des natürlichen Wasserkreislaufs und der Dynamik von Fliessgewässern</t>
      </text>
    </comment>
    <comment ref="C9" authorId="2" shapeId="0" xr:uid="{68FC60D8-B9BF-45EC-9DF4-0C8E5D45E4F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des Wasserverbrauchs und Optimierung des Wasserbezugs</t>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tc={74E11815-DB21-4528-901C-5229051E75D0}</author>
    <author>tc={AEBCF3B4-3196-46F1-BB5A-75D246D8F317}</author>
    <author>tc={EB077805-25BA-4692-9EE3-291F8B852B57}</author>
  </authors>
  <commentList>
    <comment ref="C7" authorId="0" shapeId="0" xr:uid="{74E11815-DB21-4528-901C-5229051E75D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Biodiversität durch Erhalt und Wiederherstellung von Lebensräumen</t>
      </text>
    </comment>
    <comment ref="C8" authorId="1" shapeId="0" xr:uid="{AEBCF3B4-3196-46F1-BB5A-75D246D8F31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 oder Wiederherstellung der biologischen Vernetzungssysteme
</t>
      </text>
    </comment>
    <comment ref="C9" authorId="2" shapeId="0" xr:uid="{EB077805-25BA-4692-9EE3-291F8B852B5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der Ausbreitung von invasiven Arten</t>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tc={AC4E4454-41AD-4F59-92A6-4018953AFA61}</author>
    <author>tc={B7CF4777-CE37-4601-9ED5-240A5205035A}</author>
  </authors>
  <commentList>
    <comment ref="C7" authorId="0" shapeId="0" xr:uid="{AC4E4454-41AD-4F59-92A6-4018953AFA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resp. Vermindern von Schäden am Bauwerk infolge Naturgefahren über die gesamte Lebensdauer</t>
      </text>
    </comment>
    <comment ref="C8" authorId="1" shapeId="0" xr:uid="{B7CF4777-CE37-4601-9ED5-240A5205035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Einschätzung der Einflüsse des Klimawandels auf die Naturgefahren-Risiken</t>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tc={DC77A3B6-5AB3-4E61-BC0A-7B9B42A08A14}</author>
  </authors>
  <commentList>
    <comment ref="C7" authorId="0" shapeId="0" xr:uid="{DC77A3B6-5AB3-4E61-BC0A-7B9B42A08A1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Sicherheit für Mensch und Umwelt bei Nutzung und Betrieb der Infrastruktur</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tc={5D98FB8C-D661-4C7A-86AB-BDAC97CAEDC0}</author>
    <author>tc={636D59A5-1377-4CA4-997B-FBDFD3E825FF}</author>
    <author>tc={DA443DBA-AD15-4CA0-AF9F-338C3570E22E}</author>
    <author>tc={4A56B175-9131-4849-B30C-82F2157DABE3}</author>
    <author>tc={219D5F7E-7DEE-42D0-BF70-CDA6B681119B}</author>
    <author>tc={0B97CFC2-D7C2-4491-9259-56872D434CD7}</author>
    <author>tc={5D554B13-85AE-4CA0-B38A-EE1904CBF12F}</author>
    <author>tc={AD1E6439-D040-4E52-8C14-DFBEE3F91DEE}</author>
    <author>tc={5742444B-9663-4A4C-B0B6-98BDB7BFAA89}</author>
    <author>tc={E4926D99-BA6D-43EC-B19F-EB1A9D2BF29F}</author>
    <author>tc={8AFCA720-2969-4474-8A7D-A78E629F660E}</author>
    <author>tc={511157B1-DD9D-47C3-A466-EFFB17A14D35}</author>
    <author>tc={D1236F78-CE20-48BA-AEA3-5D011A98744C}</author>
    <author>tc={1075914B-7706-43B9-AC01-4BF37FC208CA}</author>
    <author>tc={1BF7B939-1CFD-4F0B-9A35-45AB4364058A}</author>
    <author>tc={130A07A0-1CCC-44BA-A838-60FBE21CABCC}</author>
    <author>tc={F9AEA582-8398-4314-9D5B-C578219956D3}</author>
    <author>tc={DDF322DC-2149-4E30-BA94-AC55D0CCF3D4}</author>
    <author>tc={246FA936-FBD3-44E1-A36D-EF4B7DC0088A}</author>
    <author>tc={2463DB21-3511-42DA-A5AB-B0B54892BCB3}</author>
    <author>tc={F2DB6AFA-40CE-4547-BF89-F20EB977F1D5}</author>
    <author>tc={C9384384-B50C-441B-B0C4-3D20185A3198}</author>
    <author>tc={0274ED29-A8B6-43D8-8317-C88D8987D19A}</author>
    <author>tc={6CF4344D-6D9A-4755-B84C-A39B2CE36397}</author>
    <author>tc={586D0590-6700-4D81-9C1F-AF24693F5752}</author>
    <author>tc={1C829061-577E-4F0B-A3D9-CF9BD4D538F1}</author>
    <author>tc={3AB2B569-B946-48AE-8582-9CE3E6FF7CFC}</author>
    <author>tc={F2353C5A-7741-478E-B8FB-8162D9C6C13E}</author>
  </authors>
  <commentList>
    <comment ref="E4" authorId="0" shapeId="0" xr:uid="{5D98FB8C-D661-4C7A-86AB-BDAC97CAEDC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Energieverbrauch über den gesamten Lebenszyklus minimieren
</t>
      </text>
    </comment>
    <comment ref="E5" authorId="1" shapeId="0" xr:uid="{636D59A5-1377-4CA4-997B-FBDFD3E825F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Gewinnung und Nutzung erneuerbarer Energien fördern</t>
      </text>
    </comment>
    <comment ref="E6" authorId="2" shapeId="0" xr:uid="{DA443DBA-AD15-4CA0-AF9F-338C3570E22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Energetische Optimierung von Betrieb und Unterhalt, inkl. Bauphase wenn relevant</t>
      </text>
    </comment>
    <comment ref="E7" authorId="3" shapeId="0" xr:uid="{4A56B175-9131-4849-B30C-82F2157DABE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Flächenbedarf minimieren und prioritäre Nutzung brachliegender Flächen innerhalb Siedlungs- und Industriezonen zur Wiedereingliederung in den Wirtschafts- und Naturkreislauf
</t>
      </text>
    </comment>
    <comment ref="E8" authorId="4" shapeId="0" xr:uid="{219D5F7E-7DEE-42D0-BF70-CDA6B681119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Permanente sowie temporäre Beanspruchung und Beeinträchtigung des Bodens minimieren
</t>
      </text>
    </comment>
    <comment ref="E9" authorId="5" shapeId="0" xr:uid="{0B97CFC2-D7C2-4491-9259-56872D434CD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Untersuchung der belasteten Standorte im Projektperimeter</t>
      </text>
    </comment>
    <comment ref="E10" authorId="6" shapeId="0" xr:uid="{5D554B13-85AE-4CA0-B38A-EE1904CBF12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von schädlichen oder lästigen Einwirkungen durch belastete Standorte auf ein Schutzgut</t>
      </text>
    </comment>
    <comment ref="E11" authorId="7" shapeId="0" xr:uid="{AD1E6439-D040-4E52-8C14-DFBEE3F91DE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Verwerten von unverschmutzten Abfällen</t>
      </text>
    </comment>
    <comment ref="E12" authorId="8" shapeId="0" xr:uid="{5742444B-9663-4A4C-B0B6-98BDB7BFAA8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Verwerten resp. fachgerechtes Entsorgen von verschmutzten Abfällen</t>
      </text>
    </comment>
    <comment ref="E13" authorId="9" shapeId="0" xr:uid="{E4926D99-BA6D-43EC-B19F-EB1A9D2BF29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Umweltbelastung des Projekts (Reduzierungs des Ressourcenbedarfs und Versorgung mit umweltfreundlichen Materialien) </t>
      </text>
    </comment>
    <comment ref="E14" authorId="10" shapeId="0" xr:uid="{8AFCA720-2969-4474-8A7D-A78E629F660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von umweltschädlichen Substanzen bei Betrieb und Unterhalt</t>
      </text>
    </comment>
    <comment ref="E15" authorId="11" shapeId="0" xr:uid="{511157B1-DD9D-47C3-A466-EFFB17A14D3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Ermöglichen eines kontrollierten Rückbaus der Infrastruktur am Ende der Nutzungsdauer</t>
      </text>
    </comment>
    <comment ref="E16" authorId="12" shapeId="0" xr:uid="{D1236F78-CE20-48BA-AEA3-5D011A98744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der Emissionen von klimabeeinflussenden Stoffen</t>
      </text>
    </comment>
    <comment ref="E17" authorId="13" shapeId="0" xr:uid="{1075914B-7706-43B9-AC01-4BF37FC208C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Kompensation der nicht zu vermeidenden Treibhausgasemissionen</t>
      </text>
    </comment>
    <comment ref="E18" authorId="14" shapeId="0" xr:uid="{1BF7B939-1CFD-4F0B-9A35-45AB4364058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Verbesserung des Mikroklimas und Verringerung des Hitzeinsel-Effekts</t>
      </text>
    </comment>
    <comment ref="E19" authorId="15" shapeId="0" xr:uid="{130A07A0-1CCC-44BA-A838-60FBE21CA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Luftschadstoffe und Gerüche</t>
      </text>
    </comment>
    <comment ref="E20" authorId="16" shapeId="0" xr:uid="{F9AEA582-8398-4314-9D5B-C578219956D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Lärm und Erschütterungen</t>
      </text>
    </comment>
    <comment ref="E21" authorId="17" shapeId="0" xr:uid="{DDF322DC-2149-4E30-BA94-AC55D0CCF3D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nichtionisierende Strahlung (NIS)</t>
      </text>
    </comment>
    <comment ref="E22" authorId="18" shapeId="0" xr:uid="{246FA936-FBD3-44E1-A36D-EF4B7DC0088A}">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Reduktion der Belastung durch Hitze und Licht
</t>
      </text>
    </comment>
    <comment ref="E23" authorId="19" shapeId="0" xr:uid="{2463DB21-3511-42DA-A5AB-B0B54892BCB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Verhinderung der qualitativen und stofflichen Beeinflussung von Oberflächen- und Grundwasser
</t>
      </text>
    </comment>
    <comment ref="E24" authorId="20" shapeId="0" xr:uid="{F2DB6AFA-40CE-4547-BF89-F20EB977F1D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Schutz des natürlichen Wasserkreislaufs und der Dynamik von Fliessgewässern</t>
      </text>
    </comment>
    <comment ref="E25" authorId="21" shapeId="0" xr:uid="{C9384384-B50C-441B-B0C4-3D20185A319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Minimierung des Wasserverbrauchs und Optimierung des Wasserbezugs
</t>
      </text>
    </comment>
    <comment ref="E26" authorId="22" shapeId="0" xr:uid="{0274ED29-A8B6-43D8-8317-C88D8987D19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Förderung der Biodiversität durch Erhalt und Wiederherstellung von Lebensräumen</t>
      </text>
    </comment>
    <comment ref="E27" authorId="23" shapeId="0" xr:uid="{6CF4344D-6D9A-4755-B84C-A39B2CE3639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 oder Wiederherstellung der biologischen Vernetzungssysteme
</t>
      </text>
    </comment>
    <comment ref="E28" authorId="24" shapeId="0" xr:uid="{586D0590-6700-4D81-9C1F-AF24693F575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der Ausbreitung von invasiven Arten
</t>
      </text>
    </comment>
    <comment ref="E29" authorId="25" shapeId="0" xr:uid="{1C829061-577E-4F0B-A3D9-CF9BD4D538F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Vermeiden resp. Vermindern von Schäden am Bauwerk infolge Naturgefahren über die gesamte Lebensdauer</t>
      </text>
    </comment>
    <comment ref="E30" authorId="26" shapeId="0" xr:uid="{3AB2B569-B946-48AE-8582-9CE3E6FF7CF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Einschätzung der Einflüsse des Klimawandels auf die Naturgefahren-Risiken</t>
      </text>
    </comment>
    <comment ref="E31" authorId="27" shapeId="0" xr:uid="{F2353C5A-7741-478E-B8FB-8162D9C6C13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Sicherheit für Mensch und Umwelt bei Nutzung und Betrieb der Infrastruktur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tc={BEFCAC47-57E8-4B2F-AF5C-4C3DAD7FE341}</author>
    <author>tc={6D9B9FB1-2F9F-4675-BDB2-201DD4CBD184}</author>
    <author>tc={8C31C8E5-F89A-428B-A9A3-07C4DDF4EE36}</author>
  </authors>
  <commentList>
    <comment ref="C7" authorId="0" shapeId="0" xr:uid="{BEFCAC47-57E8-4B2F-AF5C-4C3DAD7FE34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Projektspezifische und regelmässige Prüfung der Anwendbarkeit, des Prioritätsgrads und des Zielwerts jedes Indikators</t>
      </text>
    </comment>
    <comment ref="C8" authorId="1" shapeId="0" xr:uid="{6D9B9FB1-2F9F-4675-BDB2-201DD4CBD18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Ergebnisorientierte Durchführung der Nachhaltigkeitsbewertung</t>
      </text>
    </comment>
    <comment ref="C9" authorId="2" shapeId="0" xr:uid="{8C31C8E5-F89A-428B-A9A3-07C4DDF4EE3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Integration der Nachhaltigkeit in die Projektorganisation</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tc={888586B8-BDB6-4815-8717-B8D1023923C1}</author>
    <author>tc={4BE19673-2CF9-493C-A8B3-27ED7D124E80}</author>
    <author>tc={1FD6E54D-8541-4872-9BB8-3EA1F6F7D51C}</author>
  </authors>
  <commentList>
    <comment ref="C7" authorId="0" shapeId="0" xr:uid="{888586B8-BDB6-4815-8717-B8D1023923C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Festlegen der Zielsetzung des Projekts sowie des bestehenden und des angestrebten Zustands</t>
      </text>
    </comment>
    <comment ref="C8" authorId="1" shapeId="0" xr:uid="{4BE19673-2CF9-493C-A8B3-27ED7D124E8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Festlegen der Ziele der SNBS-Bewertung
</t>
      </text>
    </comment>
    <comment ref="C9" authorId="2" shapeId="0" xr:uid="{1FD6E54D-8541-4872-9BB8-3EA1F6F7D51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Definition des geografischen und zeitlichen Perimeters der SNBS-Bewertung</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tc={9BC717DD-98BE-4041-807C-E6BF93859FCF}</author>
    <author>tc={E1C882AB-EB80-4DFF-B3DB-642B943191B5}</author>
  </authors>
  <commentList>
    <comment ref="C7" authorId="0" shapeId="0" xr:uid="{9BC717DD-98BE-4041-807C-E6BF93859FC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Identifikation der Zielkonflikte und Risiken und Suche nach Lösungsansätzen</t>
      </text>
    </comment>
    <comment ref="C8" authorId="1" shapeId="0" xr:uid="{E1C882AB-EB80-4DFF-B3DB-642B943191B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Identifikation und Nutzen von Synergien und Chancen</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tc={2C4DE4FF-92E4-4C62-9C37-72A2D520C1A8}</author>
    <author>tc={994558AD-027E-42C3-97F6-3C230EB270B7}</author>
  </authors>
  <commentList>
    <comment ref="C7" authorId="0" shapeId="0" xr:uid="{2C4DE4FF-92E4-4C62-9C37-72A2D520C1A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Abstimmung des Projekts auf die raumplanerischen Voraussetzungen
</t>
      </text>
    </comment>
    <comment ref="C8" authorId="1" shapeId="0" xr:uid="{994558AD-027E-42C3-97F6-3C230EB270B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Landschafts- und Ortsbilder sowie des Kulturraums
</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tc={7313B5D4-DC37-472C-A6E8-DE8EB810558E}</author>
    <author>tc={480AE2A6-4EC3-430B-8B92-C667CA9C247C}</author>
    <author>tc={C4826175-C716-460D-9C97-9670CD180C03}</author>
  </authors>
  <commentList>
    <comment ref="C7" authorId="0" shapeId="0" xr:uid="{7313B5D4-DC37-472C-A6E8-DE8EB810558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Erhalten und Aufwerten der funktionalen Zusammenhänge in der Projektumgebung
</t>
      </text>
    </comment>
    <comment ref="C8" authorId="1" shapeId="0" xr:uid="{480AE2A6-4EC3-430B-8B92-C667CA9C247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Erhalten des öffentlichen Raums und der Frei- und Erholungsräume</t>
      </text>
    </comment>
    <comment ref="C9" authorId="2" shapeId="0" xr:uid="{C4826175-C716-460D-9C97-9670CD180C0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Wahrung der Aus- und Fernsicht der Anwohner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<sst xmlns="http://schemas.openxmlformats.org/spreadsheetml/2006/main" count="1260" uniqueCount="394">
  <si>
    <t>Total</t>
  </si>
  <si>
    <t>G</t>
  </si>
  <si>
    <t>W</t>
  </si>
  <si>
    <t>U</t>
  </si>
  <si>
    <t>G 1</t>
  </si>
  <si>
    <t>W 1</t>
  </si>
  <si>
    <t>U 3</t>
  </si>
  <si>
    <t xml:space="preserve">G 2 </t>
  </si>
  <si>
    <t xml:space="preserve">G 3 </t>
  </si>
  <si>
    <t xml:space="preserve">W 2 </t>
  </si>
  <si>
    <t xml:space="preserve">W 3 </t>
  </si>
  <si>
    <t>G 1.1</t>
  </si>
  <si>
    <t>G 1.2</t>
  </si>
  <si>
    <t>G 1.3</t>
  </si>
  <si>
    <t>G 2.1</t>
  </si>
  <si>
    <t>G 2.2</t>
  </si>
  <si>
    <t>G 2.3</t>
  </si>
  <si>
    <t>G 2.4</t>
  </si>
  <si>
    <t>G 3.1</t>
  </si>
  <si>
    <t>G 3.2</t>
  </si>
  <si>
    <t>W 1.1</t>
  </si>
  <si>
    <t>W 1.2</t>
  </si>
  <si>
    <t>W 2.1</t>
  </si>
  <si>
    <t>W 2.2</t>
  </si>
  <si>
    <t>W 2.3</t>
  </si>
  <si>
    <t>W 3.1</t>
  </si>
  <si>
    <t>U 1.1</t>
  </si>
  <si>
    <t>U 1.2</t>
  </si>
  <si>
    <t>U 1.3</t>
  </si>
  <si>
    <t>U 2.1</t>
  </si>
  <si>
    <t>U 2.2</t>
  </si>
  <si>
    <t>U 2.3</t>
  </si>
  <si>
    <t>U 2.4</t>
  </si>
  <si>
    <t>U 3.1</t>
  </si>
  <si>
    <t>U 3.2</t>
  </si>
  <si>
    <t>U 1.4</t>
  </si>
  <si>
    <t>U 1.5</t>
  </si>
  <si>
    <t>U 1</t>
  </si>
  <si>
    <t>U 2</t>
  </si>
  <si>
    <t>A</t>
  </si>
  <si>
    <t>G 1.1.1</t>
  </si>
  <si>
    <t>G 1.1.2</t>
  </si>
  <si>
    <t>G 1.2.1</t>
  </si>
  <si>
    <t>G 1.2.2</t>
  </si>
  <si>
    <t>G 1.2.3</t>
  </si>
  <si>
    <t>G 1.3.1</t>
  </si>
  <si>
    <t>G 1.3.2</t>
  </si>
  <si>
    <t>G 1.3.3</t>
  </si>
  <si>
    <t>G 2.1.1</t>
  </si>
  <si>
    <t>G 2.1.2</t>
  </si>
  <si>
    <t>G 2.2.1</t>
  </si>
  <si>
    <t>G 2.3.1</t>
  </si>
  <si>
    <t>G 2.3.2</t>
  </si>
  <si>
    <t>G 2.4.1</t>
  </si>
  <si>
    <t>G 2.4.2</t>
  </si>
  <si>
    <t>G 2.4.3</t>
  </si>
  <si>
    <t>G 2.4.4</t>
  </si>
  <si>
    <t>G 3.1.1</t>
  </si>
  <si>
    <t>G 3.1.2</t>
  </si>
  <si>
    <t>G 3.1.3</t>
  </si>
  <si>
    <t>G 3.2.1</t>
  </si>
  <si>
    <t>G 3.2.2</t>
  </si>
  <si>
    <t>W 1.1.1</t>
  </si>
  <si>
    <t>W 1.1.2</t>
  </si>
  <si>
    <t>W 1.1.3</t>
  </si>
  <si>
    <t>W 1.2.1</t>
  </si>
  <si>
    <t>W 1.2.2</t>
  </si>
  <si>
    <t>W 2.1.1</t>
  </si>
  <si>
    <t>W 2.1.2</t>
  </si>
  <si>
    <t>W 2.1.3</t>
  </si>
  <si>
    <t>W 2.2.1</t>
  </si>
  <si>
    <t>W 2.2.2</t>
  </si>
  <si>
    <t>W 2.2.3</t>
  </si>
  <si>
    <t>W 2.2.4</t>
  </si>
  <si>
    <t>W 2.3.1</t>
  </si>
  <si>
    <t>W 2.3.2</t>
  </si>
  <si>
    <t>W 3.1.1</t>
  </si>
  <si>
    <t>W 3.1.2</t>
  </si>
  <si>
    <t>W 3.1.3</t>
  </si>
  <si>
    <t>U 1.1.1</t>
  </si>
  <si>
    <t>U 1.1.2</t>
  </si>
  <si>
    <t>U 1.1.3</t>
  </si>
  <si>
    <t>U 1.2.1</t>
  </si>
  <si>
    <t>U 1.2.2</t>
  </si>
  <si>
    <t>U 1.3.1</t>
  </si>
  <si>
    <t>U 1.3.2</t>
  </si>
  <si>
    <t>U 1.4.1</t>
  </si>
  <si>
    <t>U 1.4.2</t>
  </si>
  <si>
    <t>U 1.5.1</t>
  </si>
  <si>
    <t>U 1.5.2</t>
  </si>
  <si>
    <t>U 1.5.3</t>
  </si>
  <si>
    <t>U 2.1.1</t>
  </si>
  <si>
    <t>U 2.1.2</t>
  </si>
  <si>
    <t>U 2.1.3</t>
  </si>
  <si>
    <t>U 2.2.1</t>
  </si>
  <si>
    <t>U 2.2.2</t>
  </si>
  <si>
    <t>U 2.2.3</t>
  </si>
  <si>
    <t>U 2.3.1</t>
  </si>
  <si>
    <t>U 2.3.2</t>
  </si>
  <si>
    <t>U 2.3.3</t>
  </si>
  <si>
    <t>U 2.4.1</t>
  </si>
  <si>
    <t>U 2.4.2</t>
  </si>
  <si>
    <t>U 2.4.3</t>
  </si>
  <si>
    <t>U 3.1.1</t>
  </si>
  <si>
    <t>U 3.1.2</t>
  </si>
  <si>
    <t>U 3.2.1</t>
  </si>
  <si>
    <t>Ø</t>
  </si>
  <si>
    <t>U 2.2.4</t>
  </si>
  <si>
    <t xml:space="preserve"> - </t>
  </si>
  <si>
    <t>Ne pas effacer les colonnes</t>
  </si>
  <si>
    <t>R</t>
  </si>
  <si>
    <t>R 1.1.1</t>
  </si>
  <si>
    <t>R 1.1.2</t>
  </si>
  <si>
    <t>R 1.1.3</t>
  </si>
  <si>
    <t>R 1.2.1</t>
  </si>
  <si>
    <t>R 1.2.2</t>
  </si>
  <si>
    <t>R 1.2.3</t>
  </si>
  <si>
    <t>R 1.3.1</t>
  </si>
  <si>
    <t>R 1.3.2</t>
  </si>
  <si>
    <t>R 1.2</t>
  </si>
  <si>
    <t>R 1.1</t>
  </si>
  <si>
    <t>R 1.3</t>
  </si>
  <si>
    <t>R 1</t>
  </si>
  <si>
    <t>R1</t>
  </si>
  <si>
    <t>Wichtiger Hinweis : Die folgenden Reiter (ausser die Grafiken der Kriterien) wurden für eine Ansicht oder einen Druck im Format A3 konzipiert. Es ist möglich, dass beim ersten Öffnen der Datei die verschiedenen Datenblätter nicht korrekt angezeigt werden. In diesem Fall regeln Sie bitte die Ansicht oder das Druckformat auf A3 für eine korrekte Anzeige.</t>
  </si>
  <si>
    <t>Hoch</t>
  </si>
  <si>
    <t>Mittel</t>
  </si>
  <si>
    <t>Tief</t>
  </si>
  <si>
    <t>Erfüllt</t>
  </si>
  <si>
    <t>Teilweise erfüllt</t>
  </si>
  <si>
    <t>Nicht erfüllt</t>
  </si>
  <si>
    <r>
      <rPr>
        <i/>
        <u/>
        <sz val="10"/>
        <color theme="1"/>
        <rFont val="Arial Narrow"/>
        <family val="2"/>
      </rPr>
      <t>Hinweis</t>
    </r>
    <r>
      <rPr>
        <i/>
        <sz val="10"/>
        <color theme="1"/>
        <rFont val="Arial Narrow"/>
        <family val="2"/>
      </rPr>
      <t>: Dieses Dokument ermöglicht es nicht, mehrere Bewertungen nachzuvollziehen. Wenn Nutzer ein Projekt im Laufe seiner Entwicklung mehrfach bewerten möchten, empfiehlt es sich, eine neue Bewertung zu erstellen, indem sie das zuletzt ausgefüllte Excel-Tool duplizieren. Der Reiter „Radar (Entwicklung)“ steht zur Verfügung, um mehrere Bewertungen auf demselben Radar darzustellen.</t>
    </r>
  </si>
  <si>
    <r>
      <rPr>
        <b/>
        <u/>
        <sz val="10"/>
        <color theme="1"/>
        <rFont val="Arial Narrow"/>
        <family val="2"/>
      </rPr>
      <t>Ergebnisse der Bewertung</t>
    </r>
    <r>
      <rPr>
        <sz val="10"/>
        <color theme="1"/>
        <rFont val="Arial Narrow"/>
        <family val="2"/>
      </rPr>
      <t xml:space="preserve">
Die Registerkarte „Überblick“ stellt die Soll- und Ist-Werte aller Indikatoren zusammen und gibt eine Gesamtbewertung sowie Durchschnittswerte für jedes Kriterium und jeden Bereich an. 
Es werden zwei verschiedene grafische Analysen angeboten: 
- Ein Netz- oder Spinnendiagramm namens „Radar“ mit den Ist- und Zielwerten des Projekts (sofern vorhanden) und einer Legende, die die Ergebnisse in einen Kontext (Ebene des Kriteriums) stellt.
- Ein Diagramm mit den Ist- und Sollwerten auf der Ebene des Indikators und einer Legende, die das Ergebnis in einen Kontext stellt.
So können die Nutzer selbst entscheiden, welche Art von Grafik sie für ihre Kommunikation und Öffentlichkeitsarbeit verwenden möchten. </t>
    </r>
  </si>
  <si>
    <t>Haftungsausschluss</t>
  </si>
  <si>
    <t>Durch die Benutzung des vorliegenden Tools entsteht zwischen dem Nutzer und dem Verein Netzwerk Nachhaltiges Bauen Schweiz (NNBS), Zürich, kein Vertragsverhältnis. Die Anwendung des Tools liegt in der alleinigen Verantwortung des Nutzers. Das Tool liefert nur qualitative Beurteilungsergebnisse. Diese binden den Verein Netzwerk Nachhaltiges Bauen (NNBS) in keiner Weise. Die Ergebnisse können auch nicht auf andere Projekte übertragen werden. Mit der Nutzung des Tools erklärt sich der Nutzer einverstanden, dass er daraus keinerlei Haftungs- oder andere Ansprüche gegen NNBS ableiten kann oder wird.</t>
  </si>
  <si>
    <t>Bemerkungen / Kommentare</t>
  </si>
  <si>
    <t>Jahre</t>
  </si>
  <si>
    <t>Geplante Nutzungsdauer (gem. Nutzungsvereinbarung) :</t>
  </si>
  <si>
    <r>
      <t>CHF</t>
    </r>
    <r>
      <rPr>
        <sz val="8"/>
        <color theme="1"/>
        <rFont val="Arial Narrow"/>
        <family val="2"/>
      </rPr>
      <t xml:space="preserve"> (ohne MwSt.)</t>
    </r>
  </si>
  <si>
    <t>Geschätzte Investitionskosten:</t>
  </si>
  <si>
    <t>Geschätzter Honorarbetrag:</t>
  </si>
  <si>
    <t>Verfasser.in</t>
  </si>
  <si>
    <t xml:space="preserve">SIA-Phase </t>
  </si>
  <si>
    <t>Datum / Version</t>
  </si>
  <si>
    <t>Komplett Excel-bewertung</t>
  </si>
  <si>
    <t>Nachverfolgung der SNBS-Bewertungen Infrastruktur</t>
  </si>
  <si>
    <t>SIA-Phase zu Beginn der SNBS-Bewertung des Projekts</t>
  </si>
  <si>
    <t>Beginn und Ende der Bauarbeiten (gem. Planung):</t>
  </si>
  <si>
    <t>Beginn und Ende des Projekts (gem. Planung):</t>
  </si>
  <si>
    <t>Rolle</t>
  </si>
  <si>
    <t>Mandatsträger</t>
  </si>
  <si>
    <t>Liste der Mandatsträger und ihre Rolle im Projekt:</t>
  </si>
  <si>
    <t>Projektleiter/in oder Kontaktperson des BH:</t>
  </si>
  <si>
    <t>Bauherr:</t>
  </si>
  <si>
    <t>Ort:</t>
  </si>
  <si>
    <t>Kurze Projektbeschreibung:</t>
  </si>
  <si>
    <t>Schutzinfrastruktur</t>
  </si>
  <si>
    <t>Kommunikation</t>
  </si>
  <si>
    <t>Betrieb</t>
  </si>
  <si>
    <t>Wasser</t>
  </si>
  <si>
    <t>Unterhalt</t>
  </si>
  <si>
    <t>Energie</t>
  </si>
  <si>
    <t>Knoten</t>
  </si>
  <si>
    <t>Neubau / Ersatzbau</t>
  </si>
  <si>
    <t>Mobilität / Transport</t>
  </si>
  <si>
    <t>Netzwerk / Segment</t>
  </si>
  <si>
    <t>Umbau / Ausbau</t>
  </si>
  <si>
    <t>Bereichen / Themen:</t>
  </si>
  <si>
    <t>Typ:</t>
  </si>
  <si>
    <t>Art des Projekt:</t>
  </si>
  <si>
    <t>Testprojekt</t>
  </si>
  <si>
    <t>Projektname:</t>
  </si>
  <si>
    <t>Informationen zum Objekt:</t>
  </si>
  <si>
    <t>Objektdaten</t>
  </si>
  <si>
    <t>Bereich</t>
  </si>
  <si>
    <t>Kriterien</t>
  </si>
  <si>
    <t>Anwendbarkeit</t>
  </si>
  <si>
    <t>Zielwert</t>
  </si>
  <si>
    <t>Kommentar/Begründung</t>
  </si>
  <si>
    <t>Priorität</t>
  </si>
  <si>
    <t>Ziele und Grenzen</t>
  </si>
  <si>
    <t>Zielkonflikte und Synergien</t>
  </si>
  <si>
    <t>Systemgrenze der SNBS-Bewertung</t>
  </si>
  <si>
    <t>Raumplanung, Landschaften, Kultur- und Naturerbe</t>
  </si>
  <si>
    <t>Wohnqualität und Zusammenleben</t>
  </si>
  <si>
    <t>Zugänglichkeit und Aufenthaltsqualität</t>
  </si>
  <si>
    <t>Kommunikation und Partizipation</t>
  </si>
  <si>
    <t>Integrität und Arbeitsbedingungen</t>
  </si>
  <si>
    <t>Rechtssicherheit</t>
  </si>
  <si>
    <t>Suffizienz, Gerechtigkeit und Beschaffung</t>
  </si>
  <si>
    <t>Sicherheit und Resilienz</t>
  </si>
  <si>
    <t>Schutz vor Gewalt und Kriminalität</t>
  </si>
  <si>
    <t>Landschaften, Kultur- und Naturerbe</t>
  </si>
  <si>
    <t>Rechtliche und normative Konformität</t>
  </si>
  <si>
    <t>Soziale und generationsbezogene Gerechtigkeit</t>
  </si>
  <si>
    <t>Effizienz des Lebenszyklus</t>
  </si>
  <si>
    <t>Anpassungsfähigkeit, Rückbaufähigkeit und Wiederverwendbarkeit</t>
  </si>
  <si>
    <t>Externe Kosten und Nutzen</t>
  </si>
  <si>
    <t>Regionale Wertschöpfung</t>
  </si>
  <si>
    <t>Aufwertung Bestand und Multifunktionalität</t>
  </si>
  <si>
    <t>Nachhaltige Finanzierung</t>
  </si>
  <si>
    <t>Rückbaubarkeit und Wiederverwendung</t>
  </si>
  <si>
    <t>Umgang mit Böden und Flächen</t>
  </si>
  <si>
    <t xml:space="preserve">Belastete Standorte </t>
  </si>
  <si>
    <t>Bewirtschaftung der Abfälle und Materialien von Baustellen</t>
  </si>
  <si>
    <t>Materialien und Ressourcen</t>
  </si>
  <si>
    <t>Klima</t>
  </si>
  <si>
    <t>Umweltbelastungen</t>
  </si>
  <si>
    <t>Lebensräume und Biodiversität</t>
  </si>
  <si>
    <t>Naturgefahren</t>
  </si>
  <si>
    <t>Störfälle und Gefahrengüter</t>
  </si>
  <si>
    <t>Umgang mit Boden</t>
  </si>
  <si>
    <t>Methoden und Produkte des Unterhalts</t>
  </si>
  <si>
    <t>Natürliche Lebensräume und Biodiversität</t>
  </si>
  <si>
    <t xml:space="preserve">Rahmenbedingungen </t>
  </si>
  <si>
    <t>Gesellschaft</t>
  </si>
  <si>
    <t>Wirtschaft</t>
  </si>
  <si>
    <t>Umwelt</t>
  </si>
  <si>
    <t>Rahmenbedingungen</t>
  </si>
  <si>
    <t>Raumentwicklung und Siedlung</t>
  </si>
  <si>
    <t>Gemeinschaft</t>
  </si>
  <si>
    <t>Gesundheit und Sicherheit</t>
  </si>
  <si>
    <t>Betriebswirtschaft</t>
  </si>
  <si>
    <t>Volkswirtschaft</t>
  </si>
  <si>
    <t>Finanzierung</t>
  </si>
  <si>
    <t>Rohstoffe, Energie und Boden</t>
  </si>
  <si>
    <t>Natur und Umwelt</t>
  </si>
  <si>
    <t>Gefahrenprävention</t>
  </si>
  <si>
    <t>Bereiche</t>
  </si>
  <si>
    <t>Themen</t>
  </si>
  <si>
    <t>Bewertung</t>
  </si>
  <si>
    <t>Indikatoren</t>
  </si>
  <si>
    <t>Erreichungsgrad</t>
  </si>
  <si>
    <t>Resultat</t>
  </si>
  <si>
    <t>Punkte</t>
  </si>
  <si>
    <t>Mögl. Max.</t>
  </si>
  <si>
    <t>Kriterien (v. mögl. Max)</t>
  </si>
  <si>
    <t>Ziele und Systemgrenze</t>
  </si>
  <si>
    <t>Belastete Standorte</t>
  </si>
  <si>
    <t>Nicht erfüllte Indikatoren:</t>
  </si>
  <si>
    <t>Teilweise erfüllte Indikatoren:</t>
  </si>
  <si>
    <t>Erfüllte Indikatoren:</t>
  </si>
  <si>
    <t>Anzahl Indikatoren jeder Kategorie (von gesamthaft 75 Indikatoren) und relativer Anteil</t>
  </si>
  <si>
    <t>Nicht anwendbare Indikatoren:</t>
  </si>
  <si>
    <t>Ergebnis der Bewertung:</t>
  </si>
  <si>
    <t>Projektbewertung IST</t>
  </si>
  <si>
    <t>Projektbewertung SOLL</t>
  </si>
  <si>
    <t>Ø SOLL</t>
  </si>
  <si>
    <t>SOLL Bereich</t>
  </si>
  <si>
    <t>Grundlage Indikatorenbewertung: 2 = erfüllt, 1 = teilweise erfüllt, 0 = nicht erfüllt</t>
  </si>
  <si>
    <r>
      <rPr>
        <b/>
        <sz val="10"/>
        <color theme="1"/>
        <rFont val="Arial Narrow"/>
        <family val="2"/>
      </rPr>
      <t>Kriterien</t>
    </r>
    <r>
      <rPr>
        <sz val="10"/>
        <color theme="1"/>
        <rFont val="Arial Narrow"/>
        <family val="2"/>
      </rPr>
      <t xml:space="preserve">: </t>
    </r>
    <r>
      <rPr>
        <b/>
        <sz val="10"/>
        <color rgb="FF63BE7B"/>
        <rFont val="Arial Narrow"/>
        <family val="2"/>
      </rPr>
      <t>2 Punkte = sehr gut</t>
    </r>
    <r>
      <rPr>
        <sz val="10"/>
        <color theme="1"/>
        <rFont val="Arial Narrow"/>
        <family val="2"/>
      </rPr>
      <t xml:space="preserve">, </t>
    </r>
    <r>
      <rPr>
        <b/>
        <sz val="10"/>
        <color rgb="FFFFAD69"/>
        <rFont val="Arial Narrow"/>
        <family val="2"/>
      </rPr>
      <t>1 Punkt = genügend</t>
    </r>
    <r>
      <rPr>
        <sz val="10"/>
        <color theme="1"/>
        <rFont val="Arial Narrow"/>
        <family val="2"/>
      </rPr>
      <t xml:space="preserve">, </t>
    </r>
    <r>
      <rPr>
        <b/>
        <sz val="10"/>
        <color rgb="FFF8696B"/>
        <rFont val="Arial Narrow"/>
        <family val="2"/>
      </rPr>
      <t>0 Punkte = ungenügend</t>
    </r>
  </si>
  <si>
    <t>Nicht anwendbar</t>
  </si>
  <si>
    <t>SOLL-Werte Indikatoren</t>
  </si>
  <si>
    <t>IST-Werte Indikatoren</t>
  </si>
  <si>
    <t>Referenz</t>
  </si>
  <si>
    <t>Massnahmen (aus den Indikatoren)</t>
  </si>
  <si>
    <t>Auswirkungen der Massnahme</t>
  </si>
  <si>
    <t>Verantwortlich</t>
  </si>
  <si>
    <t>Kosten</t>
  </si>
  <si>
    <t>Frist/Phase</t>
  </si>
  <si>
    <t>Frist</t>
  </si>
  <si>
    <t>Indikator</t>
  </si>
  <si>
    <t>Anwendbar</t>
  </si>
  <si>
    <t>Verweis interne Bestimmungen</t>
  </si>
  <si>
    <t>Massnahmen</t>
  </si>
  <si>
    <r>
      <t>Ziel:</t>
    </r>
    <r>
      <rPr>
        <sz val="9"/>
        <color theme="1"/>
        <rFont val="Arial Narrow"/>
        <family val="2"/>
      </rPr>
      <t xml:space="preserve"> Projekt in den Bereichen Umwelt, Gesellschaft und Wirtschaft beurteilen und Verbesserungen projektintegrierend umsetzen.</t>
    </r>
  </si>
  <si>
    <r>
      <t xml:space="preserve">Ziel: </t>
    </r>
    <r>
      <rPr>
        <sz val="9"/>
        <color theme="1"/>
        <rFont val="Arial Narrow"/>
        <family val="2"/>
      </rPr>
      <t>Zielsetzungen des Projekts und der Bewertung, sowie Planungs- und Untersuchungsraum stufengerecht festlegen und abgrenzen.</t>
    </r>
  </si>
  <si>
    <t>Kommentare / Begründung</t>
  </si>
  <si>
    <r>
      <t xml:space="preserve">Ziel: </t>
    </r>
    <r>
      <rPr>
        <sz val="9"/>
        <color theme="1"/>
        <rFont val="Arial Narrow"/>
        <family val="2"/>
      </rPr>
      <t>Das Projekt in der Raumplanung integrieren, Kulturlandschaften, Naherholungs- und Identifikationsräume, Kulturdenkmäler, sowie archäologische Stätten und Geotope erhalten und stärken.</t>
    </r>
  </si>
  <si>
    <r>
      <t>Ziel:</t>
    </r>
    <r>
      <rPr>
        <sz val="9"/>
        <color theme="1"/>
        <rFont val="Arial Narrow"/>
        <family val="2"/>
      </rPr>
      <t xml:space="preserve"> Soziale und kulturelle Entwicklungspotenziale von Siedlungsräumen erhalten und fördern und funktionale Zusammenhänge stärken.</t>
    </r>
  </si>
  <si>
    <r>
      <rPr>
        <b/>
        <sz val="9"/>
        <color theme="1"/>
        <rFont val="Arial Narrow"/>
        <family val="2"/>
      </rPr>
      <t>Ziel:</t>
    </r>
    <r>
      <rPr>
        <sz val="9"/>
        <color theme="1"/>
        <rFont val="Arial Narrow"/>
        <family val="2"/>
      </rPr>
      <t xml:space="preserve"> Zugang zur Infrastruktur ermöglichen, Aufenthaltsqualität erhöhen, Beeinträchtigungen minimieren.</t>
    </r>
  </si>
  <si>
    <r>
      <t xml:space="preserve">Ziel: </t>
    </r>
    <r>
      <rPr>
        <sz val="9"/>
        <color theme="1"/>
        <rFont val="Arial Narrow"/>
        <family val="2"/>
      </rPr>
      <t>Sozial- und Arbeitsgesetzgebung einhalten (inkl. Kernarbeitsnormen der Internationalen Arbeitsorganisation)</t>
    </r>
  </si>
  <si>
    <r>
      <t xml:space="preserve">Ziel: </t>
    </r>
    <r>
      <rPr>
        <sz val="9"/>
        <color theme="1"/>
        <rFont val="Arial Narrow"/>
        <family val="2"/>
      </rPr>
      <t>Vorausschauend und zeitgerecht die rechtlichen Rahmenbedingungen im Planungsprozess berücksichtigen</t>
    </r>
  </si>
  <si>
    <r>
      <rPr>
        <b/>
        <sz val="9"/>
        <color theme="1"/>
        <rFont val="Arial Narrow"/>
        <family val="2"/>
      </rPr>
      <t xml:space="preserve">Ziel: </t>
    </r>
    <r>
      <rPr>
        <sz val="9"/>
        <color theme="1"/>
        <rFont val="Arial Narrow"/>
        <family val="2"/>
      </rPr>
      <t>Kosten, Nutzen und die Übernahme von Risiken fair auf Nutzer, Bevölkerungsgruppen, Regionen und zukünftige Generationen verteilen.</t>
    </r>
  </si>
  <si>
    <r>
      <rPr>
        <b/>
        <sz val="9"/>
        <color theme="1"/>
        <rFont val="Arial Narrow"/>
        <family val="2"/>
      </rPr>
      <t>Ziel:</t>
    </r>
    <r>
      <rPr>
        <sz val="9"/>
        <color theme="1"/>
        <rFont val="Arial Narrow"/>
        <family val="2"/>
      </rPr>
      <t xml:space="preserve"> Gesundheit und Sicherheit der am Projekt beteiligten oder vom Projekt betroffenen Personen schützen und fördern.</t>
    </r>
  </si>
  <si>
    <r>
      <rPr>
        <b/>
        <sz val="9"/>
        <color theme="1"/>
        <rFont val="Arial Narrow"/>
        <family val="2"/>
      </rPr>
      <t xml:space="preserve">Ziel: </t>
    </r>
    <r>
      <rPr>
        <sz val="9"/>
        <color theme="1"/>
        <rFont val="Arial Narrow"/>
        <family val="2"/>
      </rPr>
      <t>Verletzlichkeit kritischer Infrastrukturen minimieren und hohes Sicherheitsempfinden für Nutzer und Betroffene schaffen.</t>
    </r>
  </si>
  <si>
    <r>
      <t xml:space="preserve">Ziel: </t>
    </r>
    <r>
      <rPr>
        <sz val="9"/>
        <color theme="1"/>
        <rFont val="Arial Narrow"/>
        <family val="2"/>
      </rPr>
      <t>Infrastrukturvorhaben bzw. Infrastrukturnetz über den gesamten Lebenszyklus bezüglich Kosten-Nutzen-Verhältnis optimieren.</t>
    </r>
  </si>
  <si>
    <r>
      <rPr>
        <b/>
        <sz val="9"/>
        <color theme="1"/>
        <rFont val="Arial Narrow"/>
        <family val="2"/>
      </rPr>
      <t xml:space="preserve">Ziel: </t>
    </r>
    <r>
      <rPr>
        <sz val="9"/>
        <color theme="1"/>
        <rFont val="Arial Narrow"/>
        <family val="2"/>
      </rPr>
      <t>Für die langfristige Finanzierung der Investitions-, Betriebs-, Instandsetzungs- und Rückbaukosten geeignetes Finanzierungssystem vorsehen.</t>
    </r>
  </si>
  <si>
    <t>Umgang mit Boden und Flächen</t>
  </si>
  <si>
    <r>
      <rPr>
        <b/>
        <sz val="9"/>
        <color theme="1"/>
        <rFont val="Arial Narrow"/>
        <family val="2"/>
      </rPr>
      <t xml:space="preserve">Ziel: </t>
    </r>
    <r>
      <rPr>
        <sz val="9"/>
        <color theme="1"/>
        <rFont val="Arial Narrow"/>
        <family val="2"/>
      </rPr>
      <t>Beanspruchung und Beeinträchtigung des Bodens bei der Erstellung einer Infrastruktur minimieren und permanenten und temporären Bodenbedarf minimieren. Bei zusätzlichem Bodengebrauch sind brachliegende Flächen prioritär zu nutzen.</t>
    </r>
  </si>
  <si>
    <r>
      <rPr>
        <b/>
        <sz val="9"/>
        <color theme="1"/>
        <rFont val="Arial Narrow"/>
        <family val="2"/>
      </rPr>
      <t xml:space="preserve">Ziel: </t>
    </r>
    <r>
      <rPr>
        <sz val="9"/>
        <color theme="1"/>
        <rFont val="Arial Narrow"/>
        <family val="2"/>
      </rPr>
      <t>Geringen Ressourcenverbrauch und geringe Umweltbelastung bei Gewinnung, Herstellung, Transport und Einbau der Bau- und Hilfsstoffe anstreben.</t>
    </r>
  </si>
  <si>
    <t xml:space="preserve">Klima </t>
  </si>
  <si>
    <t xml:space="preserve">Wasser </t>
  </si>
  <si>
    <r>
      <rPr>
        <b/>
        <sz val="9"/>
        <color theme="1"/>
        <rFont val="Arial Narrow"/>
        <family val="2"/>
      </rPr>
      <t>Ziel:</t>
    </r>
    <r>
      <rPr>
        <sz val="9"/>
        <color theme="1"/>
        <rFont val="Arial Narrow"/>
        <family val="2"/>
      </rPr>
      <t xml:space="preserve"> Qualitativen und quantitativen Schutz von Oberflächengewässern und Grundwasser sicherstellen (inkl. Gewässerraum). Ein möglichst naturnaher Umgang mit dem Regenabwasser ist anzustreben.</t>
    </r>
  </si>
  <si>
    <r>
      <rPr>
        <b/>
        <sz val="9"/>
        <color theme="1"/>
        <rFont val="Arial Narrow"/>
        <family val="2"/>
      </rPr>
      <t xml:space="preserve">Ziel: </t>
    </r>
    <r>
      <rPr>
        <sz val="9"/>
        <color theme="1"/>
        <rFont val="Arial Narrow"/>
        <family val="2"/>
      </rPr>
      <t>Projektvorhaben auf Landschaft abstimmen und naturnahe Lebensräume sowie Verbindungskorridore erhalten, ebenbürtig wiederherstellen oder neue ökologisch funktionsfähige Lebensräume schaffen. Invasive Arten bekämpfen und ihre Verbreitung vermeiden.</t>
    </r>
  </si>
  <si>
    <r>
      <rPr>
        <b/>
        <sz val="9"/>
        <color theme="1"/>
        <rFont val="Arial Narrow"/>
        <family val="2"/>
      </rPr>
      <t xml:space="preserve">Ziel: </t>
    </r>
    <r>
      <rPr>
        <sz val="9"/>
        <color theme="1"/>
        <rFont val="Arial Narrow"/>
        <family val="2"/>
      </rPr>
      <t>Schäden am Bauwerk infolge Naturgefahren über die gesamte Lebensdauer vermeiden bzw. vermindern und der Vorbeugung sowie Bewältigung von Schäden und der Erneuerung Rechnung tragen.</t>
    </r>
  </si>
  <si>
    <r>
      <rPr>
        <b/>
        <sz val="9"/>
        <color theme="1"/>
        <rFont val="Arial Narrow"/>
        <family val="2"/>
      </rPr>
      <t xml:space="preserve">Ziel: </t>
    </r>
    <r>
      <rPr>
        <sz val="9"/>
        <color theme="1"/>
        <rFont val="Arial Narrow"/>
        <family val="2"/>
      </rPr>
      <t>Sicherheit für Mensch und Umwelt bei Nutzung und Betrieb der Infrastruktur gewährleisten.</t>
    </r>
  </si>
  <si>
    <t>Raumplanung, Landschaften, Kultur- und 
Naturerbe</t>
  </si>
  <si>
    <t>Anpassungsfähigkeit, Rückbaufähigkeit und 
Wiederverwendbarkeit</t>
  </si>
  <si>
    <t>Bewirtschaftung der Abfälle und Materialien 
von Baustellen</t>
  </si>
  <si>
    <t>IST- Werte
SIA 31</t>
  </si>
  <si>
    <t>SOLL- Werte
SIA 31</t>
  </si>
  <si>
    <t>Nicht anwendbar
SIA 31</t>
  </si>
  <si>
    <t>SOLL- Werte
SIA 32</t>
  </si>
  <si>
    <t>IST- Werte
SIA 32</t>
  </si>
  <si>
    <t>Ist- Werte
SIA 52</t>
  </si>
  <si>
    <t>SOLL- Werte
SIA 52</t>
  </si>
  <si>
    <t>Nicht anwendbar
SIA 52</t>
  </si>
  <si>
    <t xml:space="preserve">SNBS-Bewertung
</t>
  </si>
  <si>
    <t xml:space="preserve">Projektorganisation
</t>
  </si>
  <si>
    <t xml:space="preserve">Zielsetzung des Projekts  
</t>
  </si>
  <si>
    <t xml:space="preserve">Ziele der SNBS-Bewertung
</t>
  </si>
  <si>
    <t xml:space="preserve">Raumplanung
</t>
  </si>
  <si>
    <t xml:space="preserve">Zerschneidung
</t>
  </si>
  <si>
    <t xml:space="preserve">Öffentlicher Raum und Erholung
</t>
  </si>
  <si>
    <t xml:space="preserve">Aus- und Fernsicht
</t>
  </si>
  <si>
    <t xml:space="preserve">Hindernisfreies Bauen
</t>
  </si>
  <si>
    <t xml:space="preserve">Beschilderung
</t>
  </si>
  <si>
    <t xml:space="preserve">Aufenthaltsqualität
</t>
  </si>
  <si>
    <t xml:space="preserve">Interessengruppen
</t>
  </si>
  <si>
    <t xml:space="preserve">Kommunikation
</t>
  </si>
  <si>
    <t xml:space="preserve">Verfahren und Bewilligungen
</t>
  </si>
  <si>
    <t xml:space="preserve">Notfallszenarien
</t>
  </si>
  <si>
    <t xml:space="preserve">Widerstandsfähigkeit
</t>
  </si>
  <si>
    <t xml:space="preserve">Sicherheitsempfinden
</t>
  </si>
  <si>
    <t xml:space="preserve">Suffizienz und Grundversorgung
</t>
  </si>
  <si>
    <t xml:space="preserve">Projektinterne Gerechtigkeit
</t>
  </si>
  <si>
    <t xml:space="preserve">Nachhaltige Beschaffung
</t>
  </si>
  <si>
    <t xml:space="preserve">Lebenszykluskosten
</t>
  </si>
  <si>
    <t xml:space="preserve">Überwachung und Unterhalt
</t>
  </si>
  <si>
    <t xml:space="preserve">Kostenbasierende Risikoanalyse
</t>
  </si>
  <si>
    <t xml:space="preserve">Anpassungsfähigkeit
</t>
  </si>
  <si>
    <t xml:space="preserve">Monitoring der Externalitäten
</t>
  </si>
  <si>
    <t xml:space="preserve">Synergieeffekte
</t>
  </si>
  <si>
    <t xml:space="preserve">Herkunft der Materialien
</t>
  </si>
  <si>
    <t xml:space="preserve">Personelle Ressourcen
</t>
  </si>
  <si>
    <t xml:space="preserve">Attraktivität der Region
</t>
  </si>
  <si>
    <t xml:space="preserve">Zugangseinschränkungen
</t>
  </si>
  <si>
    <t xml:space="preserve">Vorhandene Infrastrukturen
</t>
  </si>
  <si>
    <t xml:space="preserve">Multifunktionalität
</t>
  </si>
  <si>
    <t xml:space="preserve">Langfristige Finanzierung
</t>
  </si>
  <si>
    <t xml:space="preserve">Kostendeckungsgrad
</t>
  </si>
  <si>
    <t xml:space="preserve">Finanzierung der Risiken
</t>
  </si>
  <si>
    <t xml:space="preserve">Erneuerbare Energien
</t>
  </si>
  <si>
    <t xml:space="preserve">Energiebedarf
</t>
  </si>
  <si>
    <t xml:space="preserve">Energiemonitoring
</t>
  </si>
  <si>
    <t xml:space="preserve">Flächennutzung
</t>
  </si>
  <si>
    <t xml:space="preserve">Umgang mit Boden
</t>
  </si>
  <si>
    <t xml:space="preserve">Untersuchung belasteter Standorte
</t>
  </si>
  <si>
    <t xml:space="preserve">Eingriffe auf belasteten Standorten
</t>
  </si>
  <si>
    <t xml:space="preserve">Materialbedarf
</t>
  </si>
  <si>
    <t xml:space="preserve">Treibhausgasemissionen
</t>
  </si>
  <si>
    <t xml:space="preserve">Klimakompensation
</t>
  </si>
  <si>
    <t xml:space="preserve">Mikroklima
</t>
  </si>
  <si>
    <t xml:space="preserve">Luftschadstoffe und Gerüche
</t>
  </si>
  <si>
    <t xml:space="preserve">Lärm und Erschütterungen
</t>
  </si>
  <si>
    <t xml:space="preserve">Hitze und Licht
</t>
  </si>
  <si>
    <t xml:space="preserve">Nichtionisierende Strahlung (NIS)
</t>
  </si>
  <si>
    <t xml:space="preserve">Wasserqualität
</t>
  </si>
  <si>
    <t xml:space="preserve">Wasserkreislauf
</t>
  </si>
  <si>
    <t xml:space="preserve">Wasserbedarf
</t>
  </si>
  <si>
    <t xml:space="preserve">Risiken durch Naturgefahren
</t>
  </si>
  <si>
    <t xml:space="preserve">Einflüsse des Klimawandels
</t>
  </si>
  <si>
    <t xml:space="preserve">Störfälle und Gefahrengüter
</t>
  </si>
  <si>
    <t>Legende</t>
  </si>
  <si>
    <t>Link zum Kriterienbeschrieb</t>
  </si>
  <si>
    <t>IST</t>
  </si>
  <si>
    <t>SOLL</t>
  </si>
  <si>
    <t>#NA din SOLL</t>
  </si>
  <si>
    <t>#Indikatoren</t>
  </si>
  <si>
    <t>Grafik Ind.</t>
  </si>
  <si>
    <r>
      <t xml:space="preserve">Im zweiten Schritt werden die Register der 29 Kriterien bearbeitet. Jeder Indikator enthält zusätzlich eine Zelle für die </t>
    </r>
    <r>
      <rPr>
        <b/>
        <sz val="10"/>
        <color theme="1"/>
        <rFont val="Arial Narrow"/>
        <family val="2"/>
      </rPr>
      <t>IST-Note</t>
    </r>
    <r>
      <rPr>
        <sz val="10"/>
        <color theme="1"/>
        <rFont val="Arial Narrow"/>
        <family val="2"/>
      </rPr>
      <t xml:space="preserve"> sowie Felder, um die Einhaltung der damit verbundenen Anforderungen zu begründen und die Massnahmen zu beschreiben, mit denen die definierten Zielwerte erreicht werden sollen. Die Massnahmen sind auf dem Blatt „Massnahmentabelle“ am Anfang des Dokuments zusammengefasst. Eine Zusammenstellung aller Daten auf den Registerkarten der 29 Kriterien ist in der „Gesamttabelle“ zu finden. Dieses Register bietet die Möglichkeit, die Auswirkungen der Massnahmen, die Verantwortlichen, die Kosten und die Fristen/Phasen zu definieren. Die Spalten können an die Bedürfnisse der Nutzer angepasst werden.</t>
    </r>
  </si>
  <si>
    <r>
      <t xml:space="preserve">Priorität: </t>
    </r>
    <r>
      <rPr>
        <sz val="10"/>
        <color theme="1"/>
        <rFont val="Arial Narrow"/>
        <family val="2"/>
      </rPr>
      <t>Wichtigkeit für den Bauherrn. Es werden 3 Stufen definiert:</t>
    </r>
  </si>
  <si>
    <t xml:space="preserve">Trennbarkeit
</t>
  </si>
  <si>
    <t xml:space="preserve">Sicherheit
</t>
  </si>
  <si>
    <t xml:space="preserve">Resilienz
</t>
  </si>
  <si>
    <t xml:space="preserve">Analyse der Externalitäten
</t>
  </si>
  <si>
    <t xml:space="preserve">Vernetzung der Lebensräume
</t>
  </si>
  <si>
    <t xml:space="preserve">Invasive gebietsfremde Arten
</t>
  </si>
  <si>
    <t>Anwendbarkeit, Prioritäten und Ziele</t>
  </si>
  <si>
    <t xml:space="preserve">Zielkonflikte und Risiken
</t>
  </si>
  <si>
    <t xml:space="preserve">Synergien und Chancen
</t>
  </si>
  <si>
    <t xml:space="preserve">Unverschmutzte Abfälle
</t>
  </si>
  <si>
    <t xml:space="preserve">Verschmutzte Abfälle
</t>
  </si>
  <si>
    <r>
      <rPr>
        <b/>
        <sz val="10"/>
        <color theme="1"/>
        <rFont val="Arial Narrow"/>
        <family val="2"/>
      </rPr>
      <t>Bewertung der Indikatoren</t>
    </r>
    <r>
      <rPr>
        <sz val="10"/>
        <color theme="1"/>
        <rFont val="Arial Narrow"/>
        <family val="2"/>
      </rPr>
      <t xml:space="preserve"> - IST-Noten und SOLL-Werte gemäss den Anforderungen der Indikatorenblätter :</t>
    </r>
  </si>
  <si>
    <r>
      <rPr>
        <b/>
        <u/>
        <sz val="11"/>
        <color theme="1"/>
        <rFont val="Arial Narrow"/>
        <family val="2"/>
      </rPr>
      <t>Anleitung</t>
    </r>
    <r>
      <rPr>
        <sz val="10"/>
        <color theme="1"/>
        <rFont val="Arial Narrow"/>
        <family val="2"/>
      </rPr>
      <t xml:space="preserve">
Dieses Excel-Tool basiert auf den Indikatorenblättern, </t>
    </r>
    <r>
      <rPr>
        <sz val="10"/>
        <rFont val="Arial Narrow"/>
        <family val="2"/>
      </rPr>
      <t xml:space="preserve">Version 1.1. </t>
    </r>
    <r>
      <rPr>
        <sz val="10"/>
        <color theme="1"/>
        <rFont val="Arial Narrow"/>
        <family val="2"/>
      </rPr>
      <t>Es dient der Erfassung und Analyse der Ergebnisse jener Bewertung, die auf Grundlage der Dokumentation Kriterienbeschrieb durchgeführt wird. Für die Nutzung dieses Instruments ist es daher unerlässlich, dass Sie die Indikatorenblätter des Kriterienbeschriebs durchsehen. Sie können diesen über den in jedem Kriterienreiter enthaltenen "Link zum Kriterienbeschrieb" in einem Browser öffnen.</t>
    </r>
  </si>
  <si>
    <r>
      <rPr>
        <b/>
        <u/>
        <sz val="10"/>
        <color theme="1"/>
        <rFont val="Arial Narrow"/>
        <family val="2"/>
      </rPr>
      <t>Anleitung zur Verwendung des Tools</t>
    </r>
    <r>
      <rPr>
        <sz val="10"/>
        <color theme="1"/>
        <rFont val="Arial Narrow"/>
        <family val="2"/>
      </rPr>
      <t xml:space="preserve">
In einem ersten Schritt ist zu prüfen, ob alle Indikatoren angewendet werden können (siehe auch R 1.1.1). Dieser Schritt ist in den vier Bereichsreiter „R“, „G“, „W“ und „U“ durchzuführen. Die </t>
    </r>
    <r>
      <rPr>
        <b/>
        <sz val="10"/>
        <color theme="1"/>
        <rFont val="Arial Narrow"/>
        <family val="2"/>
      </rPr>
      <t>anwendbaren</t>
    </r>
    <r>
      <rPr>
        <sz val="10"/>
        <color theme="1"/>
        <rFont val="Arial Narrow"/>
        <family val="2"/>
      </rPr>
      <t xml:space="preserve"> Indikatoren sind mit einem „X“ gekennzeichnet. Gleichzeitig kann man die </t>
    </r>
    <r>
      <rPr>
        <b/>
        <sz val="10"/>
        <color theme="1"/>
        <rFont val="Arial Narrow"/>
        <family val="2"/>
      </rPr>
      <t>Prioritätsstufe</t>
    </r>
    <r>
      <rPr>
        <sz val="10"/>
        <color theme="1"/>
        <rFont val="Arial Narrow"/>
        <family val="2"/>
      </rPr>
      <t xml:space="preserve"> der Indikatoren - mit Ausnahme des Bereichs „R“ - entsprechend der Bedeutung des Themas für den Bauherrn und den </t>
    </r>
    <r>
      <rPr>
        <b/>
        <sz val="10"/>
        <color theme="1"/>
        <rFont val="Arial Narrow"/>
        <family val="2"/>
      </rPr>
      <t>SOLL-Wert / Zielwert</t>
    </r>
    <r>
      <rPr>
        <sz val="10"/>
        <color theme="1"/>
        <rFont val="Arial Narrow"/>
        <family val="2"/>
      </rPr>
      <t xml:space="preserve"> entsprechend den Nachhaltigkeitszielen des Projekts festlegen. Die Zielwerte werden entsprechend den in den Indikatorenblätter des Kriterienbeschriebs formulierten Anforderungen auf der Bewertungsskala mit 2, 1, oder 0 Punkte festgelegt. Bei Bedarf kann jeder Eintrag mit der Schaltfläche Löschen (Delete) wieder entfernt werden. Die Festlegung von Prioritäten und Zielwerten ist nicht zwingend erforderlich; die Zellen können auch leer gelassen werden. 
Diese drei Spalten werden in den Register der 29 Kriterien in einem markanteren Rahmen wieder aufgegriffen.</t>
    </r>
  </si>
  <si>
    <r>
      <rPr>
        <b/>
        <u/>
        <sz val="10"/>
        <color theme="1"/>
        <rFont val="Arial Narrow"/>
        <family val="2"/>
      </rPr>
      <t>Aufbau des Dokuments</t>
    </r>
    <r>
      <rPr>
        <sz val="10"/>
        <color theme="1"/>
        <rFont val="Arial Narrow"/>
        <family val="2"/>
      </rPr>
      <t xml:space="preserve">
Die folgenden Reiter enthalten :
- eine allgemeine Beschreibung des bewerteten Projekts: „Objektdaten“.
- ein Reiter pro Bereich für die Definition von Anwendbarkeit, Prioritäten und Zielen: „R“, „G“, „W“ und „U“.
- die Ergebnisse der SNBS Infrastruktur Evaluation in Form einer „Übersicht“ und von Grafiken („Radar“, „Indikatorengrafik“).
- eine Zusammenstellung aller Daten aus dem Excel-Tool: „Gesamttabelle“ und „Massnahmentabelle“.
- ein Reiter „Radar (Entwicklung)“, der den Nutzern zur Verfügung steht, um die Entwicklung der SNBS-Bewertungen im Laufe der Zeit zu verfolgen. Dieser Reiter muss manuell ausgefüllt werden.
- ein Reiter für jedes der 29 Kriterien des SNBS Infrastruktur mit den jeweiligen Indikatoren: „R1.1“, „R1.2“, usw...</t>
    </r>
  </si>
  <si>
    <t>Easy Access</t>
  </si>
  <si>
    <r>
      <rPr>
        <b/>
        <sz val="9"/>
        <color theme="1"/>
        <rFont val="Arial Narrow"/>
        <family val="2"/>
      </rPr>
      <t xml:space="preserve">Ziel: </t>
    </r>
    <r>
      <rPr>
        <sz val="9"/>
        <color theme="1"/>
        <rFont val="Arial Narrow"/>
        <family val="2"/>
      </rPr>
      <t>Zielkonflikte sowie projektinterne und projektexterne Synergien frühzeitig (d.h. solange noch Entscheidungsspielraum besteht) identifizieren und analysieren.</t>
    </r>
  </si>
  <si>
    <r>
      <rPr>
        <b/>
        <sz val="9"/>
        <color theme="1"/>
        <rFont val="Arial Narrow"/>
        <family val="2"/>
      </rPr>
      <t xml:space="preserve">Ziel: </t>
    </r>
    <r>
      <rPr>
        <sz val="9"/>
        <color theme="1"/>
        <rFont val="Arial Narrow"/>
        <family val="2"/>
      </rPr>
      <t>Betroffene Akteure frühzeitig einbeziehen und die Öffentlichkeit transparent und frühzeitig informieren.</t>
    </r>
  </si>
  <si>
    <r>
      <t xml:space="preserve">Ziel: </t>
    </r>
    <r>
      <rPr>
        <sz val="9"/>
        <color theme="1"/>
        <rFont val="Arial Narrow"/>
        <family val="2"/>
      </rPr>
      <t>Nutzungsflexibilität und Anpassungsfähigkeit im Hinblick auf zukünftige Nutzungsänderungen und neue Anforderungen sicherstellen und Voraussetzungen für eine einfache Instandhaltung, Wiederverwendbarkeit bzw. Instandsetzung und Rückbau schaffen</t>
    </r>
  </si>
  <si>
    <r>
      <rPr>
        <b/>
        <sz val="9"/>
        <color theme="1"/>
        <rFont val="Arial Narrow"/>
        <family val="2"/>
      </rPr>
      <t xml:space="preserve">Ziel: </t>
    </r>
    <r>
      <rPr>
        <sz val="9"/>
        <color theme="1"/>
        <rFont val="Arial Narrow"/>
        <family val="2"/>
      </rPr>
      <t>Infrastrukturvorhaben bzw. Infrastrukturnetz hinsichtlich positiver und negativer wirtschaftlicher Externalitäten optimieren. Synergieeffekte mit weiteren Projekten in der Umgebung nutzen.</t>
    </r>
  </si>
  <si>
    <r>
      <t xml:space="preserve">Ziel: </t>
    </r>
    <r>
      <rPr>
        <sz val="9"/>
        <color theme="1"/>
        <rFont val="Arial Narrow"/>
        <family val="2"/>
      </rPr>
      <t>Regionalwirtschaftliche Entwicklung maximieren und regionale Ressourcen bei der Umsetzung angemessen berücksichtigen.</t>
    </r>
  </si>
  <si>
    <r>
      <rPr>
        <b/>
        <sz val="9"/>
        <color theme="1"/>
        <rFont val="Arial Narrow"/>
        <family val="2"/>
      </rPr>
      <t>Ziel:</t>
    </r>
    <r>
      <rPr>
        <sz val="9"/>
        <color theme="1"/>
        <rFont val="Arial Narrow"/>
        <family val="2"/>
      </rPr>
      <t xml:space="preserve"> Vorhandene Infrastrukturen effizient langandauernd nutzen oder zugunsten ihres angrenzenden Raums zusammenlegen. </t>
    </r>
  </si>
  <si>
    <r>
      <rPr>
        <b/>
        <sz val="9"/>
        <color theme="1"/>
        <rFont val="Arial Narrow"/>
        <family val="2"/>
      </rPr>
      <t xml:space="preserve">Ziel: </t>
    </r>
    <r>
      <rPr>
        <sz val="9"/>
        <color theme="1"/>
        <rFont val="Arial Narrow"/>
        <family val="2"/>
      </rPr>
      <t>Energieverbrauch über den gesamten Lebenszyklus minimieren und Gewinnung und Nutzung erneuerbarer Ener-gien fördern.</t>
    </r>
  </si>
  <si>
    <r>
      <rPr>
        <b/>
        <sz val="9"/>
        <color theme="1"/>
        <rFont val="Arial Narrow"/>
        <family val="2"/>
      </rPr>
      <t xml:space="preserve">Ziel: </t>
    </r>
    <r>
      <rPr>
        <sz val="9"/>
        <color theme="1"/>
        <rFont val="Arial Narrow"/>
        <family val="2"/>
      </rPr>
      <t>Bei der Tangierung von belasteten Standorten sind die nötigen Vorkehrungen zu treffen, damit die Standorte durch das Projektvorhaben nicht zu schädlichen oder lästigen Einwirkungen führen.</t>
    </r>
  </si>
  <si>
    <r>
      <rPr>
        <b/>
        <sz val="9"/>
        <color theme="1"/>
        <rFont val="Arial Narrow"/>
        <family val="2"/>
      </rPr>
      <t>Ziel</t>
    </r>
    <r>
      <rPr>
        <sz val="9"/>
        <color theme="1"/>
        <rFont val="Arial Narrow"/>
        <family val="2"/>
      </rPr>
      <t xml:space="preserve">: Die Zirkularität soll verbessert werden, indem anfallende Materialien auf der Baustelle vorrangig wiederverwendet, nach Möglichkeit recycelt und nur als letzte Option entsorgt werden (gemäss dem 4R-Prinzip)
</t>
    </r>
  </si>
  <si>
    <r>
      <t>Ziel:</t>
    </r>
    <r>
      <rPr>
        <sz val="9"/>
        <color theme="1"/>
        <rFont val="Arial Narrow"/>
        <family val="2"/>
      </rPr>
      <t xml:space="preserve"> Belastung der Atmosphäre mit Treibhausgasen reduzieren bzw. nicht weiter ansteigen lassen. Das Mikroklima verbessern und den Hitzeinseleffekt reduzieren.</t>
    </r>
  </si>
  <si>
    <r>
      <rPr>
        <b/>
        <sz val="9"/>
        <color theme="1"/>
        <rFont val="Arial Narrow"/>
        <family val="2"/>
      </rPr>
      <t xml:space="preserve">Ziel: </t>
    </r>
    <r>
      <rPr>
        <sz val="9"/>
        <color theme="1"/>
        <rFont val="Arial Narrow"/>
        <family val="2"/>
      </rPr>
      <t>Vermeidung der Zunahme der Belastungen durch Luftschadstoffe, Gerüche, Lärm, Erschütterungen, NIS, Hitze und Licht über den gesetzlichen Grenzwerten bzw. Reduktion in Bezug auf die bestehende Situation (vor Projekt).</t>
    </r>
  </si>
  <si>
    <t>Anwendung des SNBS-Infrastruktur</t>
  </si>
  <si>
    <r>
      <rPr>
        <b/>
        <u/>
        <sz val="10"/>
        <color theme="1"/>
        <rFont val="Arial Narrow"/>
        <family val="2"/>
      </rPr>
      <t>Definitionen und Legenden</t>
    </r>
    <r>
      <rPr>
        <sz val="10"/>
        <color theme="1"/>
        <rFont val="Arial Narrow"/>
        <family val="2"/>
      </rPr>
      <t xml:space="preserve">
</t>
    </r>
    <r>
      <rPr>
        <b/>
        <sz val="10"/>
        <color theme="1"/>
        <rFont val="Arial Narrow"/>
        <family val="2"/>
      </rPr>
      <t xml:space="preserve">SOLL-Wert / Zielwert : </t>
    </r>
    <r>
      <rPr>
        <sz val="10"/>
        <color theme="1"/>
        <rFont val="Arial Narrow"/>
        <family val="2"/>
      </rPr>
      <t xml:space="preserve">Beschreibt den vom Projektträger angestrebter Zustand am Ende des Projekts, basierend auf den Anforderungen der Indikatorenblätter.
</t>
    </r>
    <r>
      <rPr>
        <b/>
        <sz val="10"/>
        <color theme="1"/>
        <rFont val="Arial Narrow"/>
        <family val="2"/>
      </rPr>
      <t xml:space="preserve">IST-Note: </t>
    </r>
    <r>
      <rPr>
        <sz val="10"/>
        <color theme="1"/>
        <rFont val="Arial Narrow"/>
        <family val="2"/>
      </rPr>
      <t>Beschreibt den Zustand der Erfüllung der Anforderungen zum Zeitpunkt der Bewertung, basierend auf den Anforderungen der Indikatorenblätter.</t>
    </r>
  </si>
  <si>
    <t xml:space="preserve">Integrität und Arbeitsbedingungen
</t>
  </si>
  <si>
    <t>Anwendung des SNBS Infrastruktur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</si>
</sst>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2" x14ac:knownFonts="1">
    <font>
      <sz val="11"/>
      <color theme="1"/>
      <name val="Calibri"/>
      <family val="2"/>
      <scheme val="minor"/>
    </font>
    <font>
      <sz val="11"/>
      <color theme="1"/>
      <name val="Calibri"/>
      <family val="2"/>
      <scheme val="minor"/>
    </font>
    <font>
      <u/>
      <sz val="9"/>
      <color theme="10"/>
      <name val="Arial"/>
      <family val="2"/>
    </font>
    <font>
      <sz val="9"/>
      <color theme="1"/>
      <name val="Arial Narrow"/>
      <family val="2"/>
    </font>
    <font>
      <b/>
      <sz val="12"/>
      <color theme="1"/>
      <name val="Arial Narrow"/>
      <family val="2"/>
    </font>
    <font>
      <b/>
      <sz val="14"/>
      <color theme="1"/>
      <name val="Arial Narrow"/>
      <family val="2"/>
    </font>
    <font>
      <sz val="10"/>
      <color theme="1"/>
      <name val="Arial Narrow"/>
      <family val="2"/>
    </font>
    <font>
      <b/>
      <sz val="10"/>
      <color theme="1"/>
      <name val="Arial Narrow"/>
      <family val="2"/>
    </font>
    <font>
      <b/>
      <sz val="9"/>
      <color theme="1"/>
      <name val="Arial Narrow"/>
      <family val="2"/>
    </font>
    <font>
      <b/>
      <sz val="12"/>
      <name val="Arial Narrow"/>
      <family val="2"/>
    </font>
    <font>
      <u/>
      <sz val="11"/>
      <color theme="11"/>
      <name val="Calibri"/>
      <family val="2"/>
      <scheme val="minor"/>
    </font>
    <font>
      <u/>
      <sz val="11"/>
      <color theme="10"/>
      <name val="Calibri"/>
      <family val="2"/>
      <scheme val="minor"/>
    </font>
    <font>
      <sz val="11"/>
      <color theme="1"/>
      <name val="Arial Narrow"/>
      <family val="2"/>
    </font>
    <font>
      <b/>
      <sz val="11"/>
      <color theme="1"/>
      <name val="Arial Narrow"/>
      <family val="2"/>
    </font>
    <font>
      <b/>
      <i/>
      <sz val="10"/>
      <color theme="1"/>
      <name val="Arial Narrow"/>
      <family val="2"/>
    </font>
    <font>
      <sz val="8"/>
      <color theme="1"/>
      <name val="Arial Narrow"/>
      <family val="2"/>
    </font>
    <font>
      <b/>
      <i/>
      <sz val="11"/>
      <color theme="1"/>
      <name val="Arial Narrow"/>
      <family val="2"/>
    </font>
    <font>
      <b/>
      <sz val="11"/>
      <color rgb="FFFF0000"/>
      <name val="Arial Narrow"/>
      <family val="2"/>
    </font>
    <font>
      <b/>
      <sz val="11"/>
      <color theme="0" tint="-0.499984740745262"/>
      <name val="Arial Narrow"/>
      <family val="2"/>
    </font>
    <font>
      <b/>
      <u/>
      <sz val="11"/>
      <color theme="1"/>
      <name val="Arial Narrow"/>
      <family val="2"/>
    </font>
    <font>
      <sz val="10"/>
      <color rgb="FFFF0000"/>
      <name val="Arial Narrow"/>
      <family val="2"/>
    </font>
    <font>
      <sz val="10"/>
      <name val="Arial Narrow"/>
      <family val="2"/>
    </font>
    <font>
      <b/>
      <sz val="11"/>
      <color rgb="FF62C4DD"/>
      <name val="Arial Narrow"/>
      <family val="2"/>
    </font>
    <font>
      <b/>
      <sz val="11"/>
      <color rgb="FF92D050"/>
      <name val="Arial Narrow"/>
      <family val="2"/>
    </font>
    <font>
      <sz val="10"/>
      <color theme="0" tint="-0.499984740745262"/>
      <name val="Arial Narrow"/>
      <family val="2"/>
    </font>
    <font>
      <sz val="10"/>
      <color rgb="FF62C4DD"/>
      <name val="Arial Narrow"/>
      <family val="2"/>
    </font>
    <font>
      <sz val="10"/>
      <color rgb="FF92D050"/>
      <name val="Arial Narrow"/>
      <family val="2"/>
    </font>
    <font>
      <b/>
      <sz val="10"/>
      <color theme="0" tint="-0.499984740745262"/>
      <name val="Arial Narrow"/>
      <family val="2"/>
    </font>
    <font>
      <b/>
      <sz val="10"/>
      <color rgb="FFFF0000"/>
      <name val="Arial Narrow"/>
      <family val="2"/>
    </font>
    <font>
      <b/>
      <sz val="10"/>
      <color rgb="FF62C4DD"/>
      <name val="Arial Narrow"/>
      <family val="2"/>
    </font>
    <font>
      <b/>
      <sz val="10"/>
      <color rgb="FF92D050"/>
      <name val="Arial Narrow"/>
      <family val="2"/>
    </font>
    <font>
      <sz val="9"/>
      <name val="Arial Narrow"/>
      <family val="2"/>
    </font>
    <font>
      <i/>
      <sz val="10"/>
      <color theme="1"/>
      <name val="Arial Narrow"/>
      <family val="2"/>
    </font>
    <font>
      <b/>
      <sz val="14"/>
      <color theme="0"/>
      <name val="Arial Narrow"/>
      <family val="2"/>
    </font>
    <font>
      <b/>
      <sz val="12"/>
      <color theme="0"/>
      <name val="Arial Narrow"/>
      <family val="2"/>
    </font>
    <font>
      <sz val="10"/>
      <color rgb="FFF8696B"/>
      <name val="Arial Narrow"/>
      <family val="2"/>
    </font>
    <font>
      <b/>
      <sz val="9"/>
      <color theme="0" tint="-0.499984740745262"/>
      <name val="Arial Narrow"/>
      <family val="2"/>
    </font>
    <font>
      <b/>
      <sz val="9"/>
      <color rgb="FFDF2626"/>
      <name val="Arial Narrow"/>
      <family val="2"/>
    </font>
    <font>
      <b/>
      <sz val="9"/>
      <color rgb="FF5CBFD9"/>
      <name val="Arial Narrow"/>
      <family val="2"/>
    </font>
    <font>
      <b/>
      <sz val="9"/>
      <color rgb="FF63BE7B"/>
      <name val="Arial Narrow"/>
      <family val="2"/>
    </font>
    <font>
      <b/>
      <sz val="10"/>
      <color rgb="FF63BE7B"/>
      <name val="Arial Narrow"/>
      <family val="2"/>
    </font>
    <font>
      <b/>
      <sz val="10"/>
      <color rgb="FFFFAD69"/>
      <name val="Arial Narrow"/>
      <family val="2"/>
    </font>
    <font>
      <b/>
      <sz val="10"/>
      <color rgb="FFF8696B"/>
      <name val="Arial Narrow"/>
      <family val="2"/>
    </font>
    <font>
      <sz val="9"/>
      <color theme="0" tint="-0.14999847407452621"/>
      <name val="Arial Narrow"/>
      <family val="2"/>
    </font>
    <font>
      <sz val="11"/>
      <color theme="0" tint="-0.14999847407452621"/>
      <name val="Arial Narrow"/>
      <family val="2"/>
    </font>
    <font>
      <b/>
      <sz val="9"/>
      <color theme="0" tint="-0.14999847407452621"/>
      <name val="Arial Narrow"/>
      <family val="2"/>
    </font>
    <font>
      <b/>
      <sz val="20"/>
      <color theme="0" tint="-0.249977111117893"/>
      <name val="Calibri"/>
      <family val="2"/>
    </font>
    <font>
      <b/>
      <sz val="9"/>
      <color theme="0" tint="-0.249977111117893"/>
      <name val="Arial Narrow"/>
      <family val="2"/>
    </font>
    <font>
      <sz val="9"/>
      <color theme="0" tint="-0.249977111117893"/>
      <name val="Arial Narrow"/>
      <family val="2"/>
    </font>
    <font>
      <b/>
      <i/>
      <sz val="9"/>
      <color theme="1"/>
      <name val="Arial Narrow"/>
      <family val="2"/>
    </font>
    <font>
      <sz val="8"/>
      <name val="Calibri"/>
      <family val="2"/>
      <scheme val="minor"/>
    </font>
    <font>
      <b/>
      <sz val="10"/>
      <color theme="4" tint="-0.249977111117893"/>
      <name val="Arial Narrow"/>
      <family val="2"/>
    </font>
    <font>
      <sz val="11"/>
      <color theme="0" tint="-0.499984740745262"/>
      <name val="Arial Narrow"/>
      <family val="2"/>
    </font>
    <font>
      <sz val="12"/>
      <color theme="0" tint="-0.499984740745262"/>
      <name val="Arial Narrow"/>
      <family val="2"/>
    </font>
    <font>
      <b/>
      <sz val="9"/>
      <name val="Arial Narrow"/>
      <family val="2"/>
    </font>
    <font>
      <b/>
      <u/>
      <sz val="10"/>
      <color theme="1"/>
      <name val="Arial Narrow"/>
      <family val="2"/>
    </font>
    <font>
      <b/>
      <sz val="10"/>
      <color rgb="FFC50BAA"/>
      <name val="Arial Narrow"/>
      <family val="2"/>
    </font>
    <font>
      <b/>
      <sz val="10"/>
      <color rgb="FFFFC000"/>
      <name val="Arial Narrow"/>
      <family val="2"/>
    </font>
    <font>
      <b/>
      <sz val="10"/>
      <color rgb="FF0070C0"/>
      <name val="Arial Narrow"/>
      <family val="2"/>
    </font>
    <font>
      <u/>
      <sz val="10"/>
      <color theme="10"/>
      <name val="Arial Narrow"/>
      <family val="2"/>
    </font>
    <font>
      <i/>
      <u/>
      <sz val="10"/>
      <color theme="1"/>
      <name val="Arial Narrow"/>
      <family val="2"/>
    </font>
    <font>
      <sz val="9"/>
      <name val="Arial"/>
      <family val="2"/>
    </font>
  </fonts>
  <fills count="22">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D0F0A0"/>
        <bgColor indexed="64"/>
      </patternFill>
    </fill>
    <fill>
      <patternFill patternType="solid">
        <fgColor rgb="FFA5DCEB"/>
        <bgColor indexed="64"/>
      </patternFill>
    </fill>
    <fill>
      <patternFill patternType="solid">
        <fgColor rgb="FFFB959F"/>
        <bgColor indexed="64"/>
      </patternFill>
    </fill>
    <fill>
      <patternFill patternType="solid">
        <fgColor theme="0" tint="-4.9989318521683403E-2"/>
        <bgColor indexed="64"/>
      </patternFill>
    </fill>
    <fill>
      <patternFill patternType="solid">
        <fgColor rgb="FFFDA799"/>
        <bgColor indexed="64"/>
      </patternFill>
    </fill>
    <fill>
      <patternFill patternType="solid">
        <fgColor rgb="FF63BE7B"/>
        <bgColor indexed="64"/>
      </patternFill>
    </fill>
    <fill>
      <patternFill patternType="solid">
        <fgColor rgb="FFF8696B"/>
        <bgColor indexed="64"/>
      </patternFill>
    </fill>
    <fill>
      <patternFill patternType="solid">
        <fgColor rgb="FFFFEB84"/>
        <bgColor indexed="64"/>
      </patternFill>
    </fill>
    <fill>
      <patternFill patternType="solid">
        <fgColor rgb="FFDF2626"/>
        <bgColor indexed="64"/>
      </patternFill>
    </fill>
    <fill>
      <patternFill patternType="solid">
        <fgColor rgb="FF5CBFD9"/>
        <bgColor indexed="64"/>
      </patternFill>
    </fill>
    <fill>
      <patternFill patternType="solid">
        <fgColor rgb="FF6CAC34"/>
        <bgColor indexed="64"/>
      </patternFill>
    </fill>
    <fill>
      <patternFill patternType="solid">
        <fgColor theme="2"/>
        <bgColor indexed="64"/>
      </patternFill>
    </fill>
    <fill>
      <patternFill patternType="solid">
        <fgColor rgb="FFFBABAD"/>
        <bgColor indexed="64"/>
      </patternFill>
    </fill>
    <fill>
      <patternFill patternType="solid">
        <fgColor rgb="FFC15B07"/>
        <bgColor indexed="64"/>
      </patternFill>
    </fill>
    <fill>
      <patternFill patternType="solid">
        <fgColor rgb="FFFFAD69"/>
        <bgColor indexed="64"/>
      </patternFill>
    </fill>
    <fill>
      <patternFill patternType="solid">
        <fgColor theme="9" tint="0.59999389629810485"/>
        <bgColor indexed="64"/>
      </patternFill>
    </fill>
  </fills>
  <borders count="63">
    <border>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top style="thin">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medium">
        <color auto="1"/>
      </bottom>
      <diagonal/>
    </border>
    <border>
      <left style="thin">
        <color auto="1"/>
      </left>
      <right/>
      <top style="medium">
        <color auto="1"/>
      </top>
      <bottom/>
      <diagonal/>
    </border>
    <border>
      <left/>
      <right/>
      <top style="medium">
        <color auto="1"/>
      </top>
      <bottom style="thin">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bottom/>
      <diagonal/>
    </border>
    <border>
      <left/>
      <right style="thin">
        <color auto="1"/>
      </right>
      <top/>
      <bottom style="medium">
        <color auto="1"/>
      </bottom>
      <diagonal/>
    </border>
    <border>
      <left/>
      <right style="thin">
        <color auto="1"/>
      </right>
      <top style="medium">
        <color auto="1"/>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rgb="FFF8696B"/>
      </right>
      <top/>
      <bottom/>
      <diagonal/>
    </border>
    <border>
      <left style="thin">
        <color rgb="FFF8696B"/>
      </left>
      <right style="thin">
        <color rgb="FF5CBFD9"/>
      </right>
      <top/>
      <bottom/>
      <diagonal/>
    </border>
    <border>
      <left/>
      <right style="thin">
        <color rgb="FF63BE7B"/>
      </right>
      <top/>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medium">
        <color indexed="64"/>
      </left>
      <right style="medium">
        <color indexed="64"/>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style="medium">
        <color auto="1"/>
      </right>
      <top/>
      <bottom style="thin">
        <color auto="1"/>
      </bottom>
      <diagonal/>
    </border>
  </borders>
  <cellStyleXfs count="5">
    <xf numFmtId="0" fontId="0" fillId="0" borderId="0"/>
    <xf numFmtId="0" fontId="2" fillId="0" borderId="0" applyNumberForma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661">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7" xfId="0" applyFont="1" applyBorder="1" applyAlignment="1" applyProtection="1">
      <alignment horizontal="left" vertical="top" wrapText="1"/>
      <protection locked="0"/>
    </xf>
    <xf numFmtId="0" fontId="12" fillId="0" borderId="0" xfId="0" applyFont="1"/>
    <xf numFmtId="0" fontId="12" fillId="2" borderId="0" xfId="0" applyFont="1" applyFill="1"/>
    <xf numFmtId="0" fontId="7" fillId="2" borderId="19" xfId="0" applyFont="1" applyFill="1" applyBorder="1" applyAlignment="1">
      <alignment horizontal="left" vertical="top"/>
    </xf>
    <xf numFmtId="0" fontId="12" fillId="2" borderId="20" xfId="0" applyFont="1" applyFill="1" applyBorder="1"/>
    <xf numFmtId="9" fontId="6" fillId="3" borderId="4" xfId="3" applyFont="1" applyFill="1" applyBorder="1" applyAlignment="1" applyProtection="1">
      <alignment horizontal="center" vertical="center" wrapText="1"/>
    </xf>
    <xf numFmtId="9" fontId="6" fillId="3" borderId="13" xfId="3" applyFont="1" applyFill="1" applyBorder="1" applyAlignment="1" applyProtection="1">
      <alignment horizontal="center" vertical="center" wrapText="1"/>
    </xf>
    <xf numFmtId="9" fontId="6" fillId="3" borderId="8" xfId="3" applyFont="1" applyFill="1" applyBorder="1" applyAlignment="1" applyProtection="1">
      <alignment horizontal="center" vertical="center" wrapText="1"/>
    </xf>
    <xf numFmtId="0" fontId="12" fillId="2" borderId="0" xfId="0" applyFont="1" applyFill="1" applyAlignment="1">
      <alignment horizontal="center"/>
    </xf>
    <xf numFmtId="0" fontId="13" fillId="2" borderId="0" xfId="0" applyFont="1" applyFill="1" applyAlignment="1">
      <alignment horizontal="center"/>
    </xf>
    <xf numFmtId="0" fontId="12" fillId="0" borderId="0" xfId="0" applyFont="1" applyAlignment="1">
      <alignment horizontal="center"/>
    </xf>
    <xf numFmtId="0" fontId="4" fillId="0" borderId="0" xfId="0" applyFont="1"/>
    <xf numFmtId="0" fontId="6" fillId="0" borderId="0" xfId="0" applyFont="1"/>
    <xf numFmtId="1" fontId="6" fillId="5" borderId="40" xfId="0" applyNumberFormat="1" applyFont="1" applyFill="1" applyBorder="1" applyAlignment="1">
      <alignment horizontal="center" vertical="center"/>
    </xf>
    <xf numFmtId="1" fontId="6" fillId="5" borderId="36" xfId="0" applyNumberFormat="1" applyFont="1" applyFill="1" applyBorder="1" applyAlignment="1">
      <alignment horizontal="center" vertical="center"/>
    </xf>
    <xf numFmtId="1" fontId="6" fillId="5" borderId="41" xfId="0" applyNumberFormat="1" applyFont="1" applyFill="1" applyBorder="1" applyAlignment="1">
      <alignment horizontal="center" vertical="center"/>
    </xf>
    <xf numFmtId="1" fontId="6" fillId="8" borderId="40" xfId="0" applyNumberFormat="1" applyFont="1" applyFill="1" applyBorder="1" applyAlignment="1">
      <alignment horizontal="center" vertical="center"/>
    </xf>
    <xf numFmtId="1" fontId="6" fillId="8" borderId="36" xfId="0" applyNumberFormat="1" applyFont="1" applyFill="1" applyBorder="1" applyAlignment="1">
      <alignment horizontal="center" vertical="center"/>
    </xf>
    <xf numFmtId="1" fontId="6" fillId="7" borderId="40" xfId="0" applyNumberFormat="1" applyFont="1" applyFill="1" applyBorder="1" applyAlignment="1">
      <alignment horizontal="center" vertical="center"/>
    </xf>
    <xf numFmtId="1" fontId="6" fillId="7" borderId="36" xfId="0" applyNumberFormat="1" applyFont="1" applyFill="1" applyBorder="1" applyAlignment="1">
      <alignment horizontal="center" vertical="center"/>
    </xf>
    <xf numFmtId="1" fontId="6" fillId="7" borderId="41" xfId="0" applyNumberFormat="1" applyFont="1" applyFill="1" applyBorder="1" applyAlignment="1">
      <alignment horizontal="center" vertical="center"/>
    </xf>
    <xf numFmtId="1" fontId="6" fillId="6" borderId="0" xfId="0" applyNumberFormat="1" applyFont="1" applyFill="1" applyAlignment="1">
      <alignment horizontal="center" vertical="center"/>
    </xf>
    <xf numFmtId="1" fontId="6" fillId="6" borderId="36" xfId="0" applyNumberFormat="1" applyFont="1" applyFill="1" applyBorder="1" applyAlignment="1">
      <alignment horizontal="center" vertical="center"/>
    </xf>
    <xf numFmtId="0" fontId="7" fillId="2" borderId="19" xfId="0" applyFont="1" applyFill="1" applyBorder="1" applyAlignment="1">
      <alignment vertical="top"/>
    </xf>
    <xf numFmtId="0" fontId="7" fillId="2" borderId="0" xfId="0" applyFont="1" applyFill="1" applyAlignment="1">
      <alignment horizontal="center" vertical="center" wrapText="1"/>
    </xf>
    <xf numFmtId="1" fontId="6" fillId="2" borderId="40" xfId="0" applyNumberFormat="1" applyFont="1" applyFill="1" applyBorder="1" applyAlignment="1">
      <alignment horizontal="center" vertical="center"/>
    </xf>
    <xf numFmtId="1" fontId="6" fillId="2" borderId="36" xfId="0" applyNumberFormat="1" applyFont="1" applyFill="1" applyBorder="1" applyAlignment="1">
      <alignment horizontal="center" vertical="center"/>
    </xf>
    <xf numFmtId="1" fontId="6" fillId="2" borderId="41" xfId="0" applyNumberFormat="1" applyFont="1" applyFill="1" applyBorder="1" applyAlignment="1">
      <alignment horizontal="center" vertical="center"/>
    </xf>
    <xf numFmtId="1" fontId="6" fillId="2" borderId="0" xfId="0" applyNumberFormat="1" applyFont="1" applyFill="1" applyAlignment="1">
      <alignment horizontal="center" vertical="center"/>
    </xf>
    <xf numFmtId="9" fontId="16" fillId="0" borderId="0" xfId="3" applyFont="1" applyFill="1" applyAlignment="1" applyProtection="1">
      <alignment horizontal="center"/>
    </xf>
    <xf numFmtId="0" fontId="16" fillId="0" borderId="0" xfId="0" applyFont="1" applyAlignment="1">
      <alignment horizontal="center"/>
    </xf>
    <xf numFmtId="1" fontId="16" fillId="0" borderId="0" xfId="0" applyNumberFormat="1" applyFont="1" applyAlignment="1">
      <alignment horizontal="center"/>
    </xf>
    <xf numFmtId="0" fontId="6" fillId="0" borderId="0" xfId="0" applyFont="1" applyAlignment="1">
      <alignment horizontal="center" vertical="center"/>
    </xf>
    <xf numFmtId="0" fontId="12" fillId="0" borderId="0" xfId="0" applyFont="1" applyAlignment="1">
      <alignment horizontal="left" vertical="center"/>
    </xf>
    <xf numFmtId="0" fontId="7" fillId="0" borderId="0" xfId="0" applyFont="1" applyAlignment="1">
      <alignment horizontal="left" vertical="center"/>
    </xf>
    <xf numFmtId="0" fontId="12" fillId="0" borderId="0" xfId="0" applyFont="1" applyAlignment="1">
      <alignment horizontal="center" vertical="center"/>
    </xf>
    <xf numFmtId="0" fontId="7" fillId="0" borderId="0" xfId="0" applyFont="1" applyAlignment="1">
      <alignment vertical="center" wrapText="1"/>
    </xf>
    <xf numFmtId="0" fontId="15" fillId="0" borderId="0" xfId="0" applyFont="1" applyAlignment="1">
      <alignment horizontal="center"/>
    </xf>
    <xf numFmtId="0" fontId="3" fillId="0" borderId="0" xfId="0" applyFont="1" applyAlignment="1">
      <alignment horizontal="center" vertical="center"/>
    </xf>
    <xf numFmtId="0" fontId="7" fillId="2" borderId="0" xfId="0" applyFont="1" applyFill="1" applyAlignment="1">
      <alignment horizontal="center" vertical="center"/>
    </xf>
    <xf numFmtId="164" fontId="6" fillId="0" borderId="6" xfId="3" applyNumberFormat="1" applyFont="1" applyFill="1" applyBorder="1" applyAlignment="1" applyProtection="1">
      <alignment horizontal="center" vertical="center" wrapText="1"/>
    </xf>
    <xf numFmtId="0" fontId="7" fillId="0" borderId="0" xfId="0" applyFont="1" applyAlignment="1">
      <alignment horizontal="center" vertical="center"/>
    </xf>
    <xf numFmtId="0" fontId="7" fillId="2" borderId="20" xfId="0" applyFont="1" applyFill="1" applyBorder="1" applyAlignment="1">
      <alignment horizontal="left" vertical="top" wrapText="1"/>
    </xf>
    <xf numFmtId="164" fontId="6" fillId="0" borderId="14" xfId="3" applyNumberFormat="1" applyFont="1" applyFill="1" applyBorder="1" applyAlignment="1" applyProtection="1">
      <alignment horizontal="center" vertical="center" wrapText="1"/>
    </xf>
    <xf numFmtId="164" fontId="6" fillId="0" borderId="10" xfId="3" applyNumberFormat="1" applyFont="1" applyFill="1" applyBorder="1" applyAlignment="1" applyProtection="1">
      <alignment horizontal="center" vertical="center" wrapText="1"/>
    </xf>
    <xf numFmtId="0" fontId="3" fillId="0" borderId="33" xfId="0" applyFont="1" applyBorder="1" applyAlignment="1">
      <alignment horizontal="center" vertical="center"/>
    </xf>
    <xf numFmtId="0" fontId="3" fillId="0" borderId="28" xfId="0" applyFont="1" applyBorder="1" applyAlignment="1">
      <alignment horizontal="center" vertical="center"/>
    </xf>
    <xf numFmtId="0" fontId="3" fillId="0" borderId="26" xfId="0" applyFont="1" applyBorder="1" applyAlignment="1">
      <alignment horizontal="center" vertical="center"/>
    </xf>
    <xf numFmtId="0" fontId="3" fillId="0" borderId="29" xfId="0" applyFont="1" applyBorder="1" applyAlignment="1">
      <alignment horizontal="center" vertical="center"/>
    </xf>
    <xf numFmtId="0" fontId="7" fillId="0" borderId="26" xfId="0" applyFont="1" applyBorder="1" applyAlignment="1">
      <alignment horizontal="left" vertical="center"/>
    </xf>
    <xf numFmtId="0" fontId="6" fillId="0" borderId="33" xfId="0" applyFont="1" applyBorder="1" applyAlignment="1">
      <alignment horizontal="center" vertical="center"/>
    </xf>
    <xf numFmtId="0" fontId="6" fillId="0" borderId="26" xfId="0" applyFont="1" applyBorder="1" applyAlignment="1">
      <alignment horizontal="center" vertical="center"/>
    </xf>
    <xf numFmtId="0" fontId="6" fillId="0" borderId="28" xfId="0" applyFont="1" applyBorder="1" applyAlignment="1">
      <alignment horizontal="center" vertical="center"/>
    </xf>
    <xf numFmtId="0" fontId="12" fillId="0" borderId="0" xfId="0" applyFont="1" applyAlignment="1">
      <alignment vertical="center"/>
    </xf>
    <xf numFmtId="0" fontId="13" fillId="0" borderId="0" xfId="0" applyFont="1" applyAlignment="1">
      <alignment vertical="center"/>
    </xf>
    <xf numFmtId="0" fontId="6" fillId="0" borderId="0" xfId="0" applyFont="1" applyAlignment="1">
      <alignment vertical="center"/>
    </xf>
    <xf numFmtId="1" fontId="6" fillId="5" borderId="42" xfId="0" applyNumberFormat="1" applyFont="1" applyFill="1" applyBorder="1" applyAlignment="1">
      <alignment horizontal="center" vertical="center"/>
    </xf>
    <xf numFmtId="1" fontId="6" fillId="5" borderId="43" xfId="0" applyNumberFormat="1" applyFont="1" applyFill="1" applyBorder="1" applyAlignment="1">
      <alignment horizontal="center" vertical="center"/>
    </xf>
    <xf numFmtId="1" fontId="6" fillId="5" borderId="44" xfId="0" applyNumberFormat="1" applyFont="1" applyFill="1" applyBorder="1" applyAlignment="1">
      <alignment horizontal="center" vertical="center"/>
    </xf>
    <xf numFmtId="1" fontId="6" fillId="8" borderId="42" xfId="0" applyNumberFormat="1" applyFont="1" applyFill="1" applyBorder="1" applyAlignment="1">
      <alignment horizontal="center" vertical="center"/>
    </xf>
    <xf numFmtId="1" fontId="6" fillId="8" borderId="43" xfId="0" applyNumberFormat="1" applyFont="1" applyFill="1" applyBorder="1" applyAlignment="1">
      <alignment horizontal="center" vertical="center"/>
    </xf>
    <xf numFmtId="1" fontId="6" fillId="7" borderId="42" xfId="0" applyNumberFormat="1" applyFont="1" applyFill="1" applyBorder="1" applyAlignment="1">
      <alignment horizontal="center" vertical="center"/>
    </xf>
    <xf numFmtId="1" fontId="6" fillId="7" borderId="43" xfId="0" applyNumberFormat="1" applyFont="1" applyFill="1" applyBorder="1" applyAlignment="1">
      <alignment horizontal="center" vertical="center"/>
    </xf>
    <xf numFmtId="1" fontId="6" fillId="7" borderId="44" xfId="0" applyNumberFormat="1" applyFont="1" applyFill="1" applyBorder="1" applyAlignment="1">
      <alignment horizontal="center" vertical="center"/>
    </xf>
    <xf numFmtId="1" fontId="6" fillId="6" borderId="45" xfId="0" applyNumberFormat="1" applyFont="1" applyFill="1" applyBorder="1" applyAlignment="1">
      <alignment horizontal="center" vertical="center"/>
    </xf>
    <xf numFmtId="1" fontId="6" fillId="6" borderId="43" xfId="0" applyNumberFormat="1" applyFont="1" applyFill="1" applyBorder="1" applyAlignment="1">
      <alignment horizontal="center" vertical="center"/>
    </xf>
    <xf numFmtId="1" fontId="6" fillId="6" borderId="44" xfId="0" applyNumberFormat="1" applyFont="1" applyFill="1" applyBorder="1" applyAlignment="1">
      <alignment horizontal="center" vertical="center"/>
    </xf>
    <xf numFmtId="0" fontId="6" fillId="0" borderId="7" xfId="0" applyFont="1" applyBorder="1" applyAlignment="1">
      <alignment vertical="center" wrapText="1"/>
    </xf>
    <xf numFmtId="0" fontId="4" fillId="0" borderId="0" xfId="0" applyFont="1" applyAlignment="1">
      <alignment vertical="center"/>
    </xf>
    <xf numFmtId="0" fontId="0" fillId="0" borderId="0" xfId="0" applyAlignment="1">
      <alignment vertical="center"/>
    </xf>
    <xf numFmtId="0" fontId="12" fillId="2" borderId="0" xfId="0" applyFont="1" applyFill="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6" fillId="0" borderId="0" xfId="0" applyFont="1" applyAlignment="1">
      <alignment horizontal="left" vertical="center"/>
    </xf>
    <xf numFmtId="0" fontId="6" fillId="0" borderId="7" xfId="0" applyFont="1" applyBorder="1" applyAlignment="1">
      <alignment vertical="center"/>
    </xf>
    <xf numFmtId="0" fontId="6" fillId="0" borderId="7" xfId="0" applyFont="1" applyBorder="1" applyAlignment="1">
      <alignment horizontal="left" vertical="center" wrapText="1"/>
    </xf>
    <xf numFmtId="0" fontId="24" fillId="0" borderId="7" xfId="0" applyFont="1" applyBorder="1" applyAlignment="1">
      <alignment vertical="center"/>
    </xf>
    <xf numFmtId="0" fontId="20" fillId="0" borderId="7" xfId="0" applyFont="1" applyBorder="1" applyAlignment="1">
      <alignment vertical="center"/>
    </xf>
    <xf numFmtId="0" fontId="25" fillId="0" borderId="7" xfId="0" applyFont="1" applyBorder="1" applyAlignment="1">
      <alignment vertical="center"/>
    </xf>
    <xf numFmtId="0" fontId="26" fillId="0" borderId="7" xfId="0" applyFont="1" applyBorder="1" applyAlignment="1">
      <alignment vertical="center"/>
    </xf>
    <xf numFmtId="0" fontId="6" fillId="0" borderId="3" xfId="0" applyFont="1" applyBorder="1"/>
    <xf numFmtId="0" fontId="6" fillId="0" borderId="1" xfId="0" applyFont="1" applyBorder="1"/>
    <xf numFmtId="0" fontId="6" fillId="0" borderId="2" xfId="0" applyFont="1" applyBorder="1"/>
    <xf numFmtId="0" fontId="6" fillId="0" borderId="16" xfId="0" applyFont="1" applyBorder="1"/>
    <xf numFmtId="0" fontId="6" fillId="0" borderId="15" xfId="0" applyFont="1" applyBorder="1"/>
    <xf numFmtId="0" fontId="6" fillId="0" borderId="3"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6" fillId="0" borderId="25" xfId="0" applyFont="1" applyBorder="1" applyAlignment="1">
      <alignment horizontal="center"/>
    </xf>
    <xf numFmtId="0" fontId="6" fillId="0" borderId="27" xfId="0" applyFont="1" applyBorder="1" applyAlignment="1">
      <alignment horizontal="center"/>
    </xf>
    <xf numFmtId="0" fontId="6" fillId="0" borderId="30" xfId="0" applyFont="1" applyBorder="1" applyAlignment="1">
      <alignment horizontal="center"/>
    </xf>
    <xf numFmtId="0" fontId="6" fillId="0" borderId="16" xfId="0" applyFont="1" applyBorder="1" applyAlignment="1">
      <alignment horizontal="center"/>
    </xf>
    <xf numFmtId="0" fontId="6" fillId="0" borderId="15" xfId="0" applyFont="1" applyBorder="1" applyAlignment="1">
      <alignment horizontal="center"/>
    </xf>
    <xf numFmtId="0" fontId="6" fillId="0" borderId="9" xfId="0" applyFont="1" applyBorder="1"/>
    <xf numFmtId="0" fontId="6" fillId="0" borderId="9" xfId="0" applyFont="1" applyBorder="1" applyAlignment="1">
      <alignment horizontal="center"/>
    </xf>
    <xf numFmtId="0" fontId="3" fillId="0" borderId="39" xfId="0" applyFont="1" applyBorder="1" applyAlignment="1">
      <alignment horizontal="center" vertical="center"/>
    </xf>
    <xf numFmtId="0" fontId="6" fillId="0" borderId="39" xfId="0" applyFont="1" applyBorder="1" applyAlignment="1">
      <alignment horizontal="center" vertical="center"/>
    </xf>
    <xf numFmtId="0" fontId="3" fillId="0" borderId="18" xfId="0" applyFont="1" applyBorder="1" applyAlignment="1">
      <alignment horizontal="center" vertical="center"/>
    </xf>
    <xf numFmtId="0" fontId="6" fillId="0" borderId="18" xfId="0" applyFont="1" applyBorder="1" applyAlignment="1">
      <alignment horizontal="center" vertical="center"/>
    </xf>
    <xf numFmtId="0" fontId="30" fillId="0" borderId="9" xfId="0" applyFont="1" applyBorder="1" applyAlignment="1">
      <alignment horizontal="left" vertical="center" wrapText="1"/>
    </xf>
    <xf numFmtId="0" fontId="7" fillId="0" borderId="3" xfId="0" applyFont="1" applyBorder="1"/>
    <xf numFmtId="0" fontId="7" fillId="0" borderId="1" xfId="0" applyFont="1" applyBorder="1"/>
    <xf numFmtId="0" fontId="7" fillId="0" borderId="2" xfId="0" applyFont="1" applyBorder="1"/>
    <xf numFmtId="0" fontId="7" fillId="0" borderId="16" xfId="0" applyFont="1" applyBorder="1"/>
    <xf numFmtId="0" fontId="7" fillId="0" borderId="15" xfId="0" applyFont="1" applyBorder="1"/>
    <xf numFmtId="0" fontId="7" fillId="0" borderId="9" xfId="0" applyFont="1" applyBorder="1"/>
    <xf numFmtId="0" fontId="7" fillId="0" borderId="22" xfId="0" applyFont="1" applyBorder="1" applyAlignment="1">
      <alignment horizontal="center" vertical="top" wrapText="1"/>
    </xf>
    <xf numFmtId="0" fontId="7" fillId="0" borderId="23" xfId="0" applyFont="1" applyBorder="1" applyAlignment="1">
      <alignment horizontal="center" vertical="top"/>
    </xf>
    <xf numFmtId="1" fontId="6" fillId="0" borderId="4" xfId="0" applyNumberFormat="1" applyFont="1" applyBorder="1" applyAlignment="1">
      <alignment horizontal="center" vertical="center"/>
    </xf>
    <xf numFmtId="1" fontId="6" fillId="0" borderId="5" xfId="0" applyNumberFormat="1" applyFont="1" applyBorder="1" applyAlignment="1">
      <alignment horizontal="center" vertical="center"/>
    </xf>
    <xf numFmtId="1" fontId="6" fillId="0" borderId="13" xfId="0" applyNumberFormat="1" applyFont="1" applyBorder="1" applyAlignment="1">
      <alignment horizontal="center" vertical="center"/>
    </xf>
    <xf numFmtId="1" fontId="6" fillId="0" borderId="7" xfId="0" applyNumberFormat="1" applyFont="1" applyBorder="1" applyAlignment="1">
      <alignment horizontal="center" vertical="center"/>
    </xf>
    <xf numFmtId="1" fontId="6" fillId="0" borderId="8" xfId="0" applyNumberFormat="1" applyFont="1" applyBorder="1" applyAlignment="1">
      <alignment horizontal="center" vertical="center"/>
    </xf>
    <xf numFmtId="1" fontId="6" fillId="0" borderId="9" xfId="0" applyNumberFormat="1" applyFont="1" applyBorder="1" applyAlignment="1">
      <alignment horizontal="center" vertical="center"/>
    </xf>
    <xf numFmtId="1" fontId="6" fillId="0" borderId="31" xfId="0" applyNumberFormat="1" applyFont="1" applyBorder="1" applyAlignment="1">
      <alignment horizontal="center" vertical="center"/>
    </xf>
    <xf numFmtId="0" fontId="6" fillId="0" borderId="47" xfId="0" applyFont="1" applyBorder="1" applyAlignment="1">
      <alignment horizontal="center" vertical="center"/>
    </xf>
    <xf numFmtId="0" fontId="6" fillId="0" borderId="27" xfId="0" applyFont="1" applyBorder="1" applyAlignment="1">
      <alignment horizontal="center" vertical="center"/>
    </xf>
    <xf numFmtId="0" fontId="6" fillId="0" borderId="30" xfId="0" applyFont="1" applyBorder="1" applyAlignment="1">
      <alignment horizontal="center" vertical="center"/>
    </xf>
    <xf numFmtId="0" fontId="6" fillId="0" borderId="25" xfId="0" applyFont="1" applyBorder="1" applyAlignment="1">
      <alignment horizontal="center" vertical="center"/>
    </xf>
    <xf numFmtId="0" fontId="6" fillId="0" borderId="46" xfId="0" applyFont="1" applyBorder="1" applyAlignment="1">
      <alignment horizontal="center" vertical="center"/>
    </xf>
    <xf numFmtId="0" fontId="6" fillId="0" borderId="49" xfId="0" applyFont="1" applyBorder="1" applyAlignment="1">
      <alignment horizontal="center" vertical="center"/>
    </xf>
    <xf numFmtId="1" fontId="6" fillId="0" borderId="36" xfId="0" applyNumberFormat="1" applyFont="1" applyBorder="1" applyAlignment="1">
      <alignment horizontal="center" vertical="center"/>
    </xf>
    <xf numFmtId="0" fontId="7" fillId="0" borderId="0" xfId="0" applyFont="1" applyAlignment="1">
      <alignment horizontal="center" vertical="center" wrapText="1"/>
    </xf>
    <xf numFmtId="1" fontId="6" fillId="0" borderId="16" xfId="0" applyNumberFormat="1" applyFont="1" applyBorder="1" applyAlignment="1">
      <alignment horizontal="center" vertical="center"/>
    </xf>
    <xf numFmtId="1" fontId="14" fillId="9" borderId="24" xfId="0" applyNumberFormat="1" applyFont="1" applyFill="1" applyBorder="1" applyAlignment="1">
      <alignment horizontal="center" vertical="center" wrapText="1"/>
    </xf>
    <xf numFmtId="1" fontId="14" fillId="9" borderId="29" xfId="0" applyNumberFormat="1" applyFont="1" applyFill="1" applyBorder="1" applyAlignment="1">
      <alignment horizontal="center" vertical="center" wrapText="1"/>
    </xf>
    <xf numFmtId="1" fontId="32" fillId="5" borderId="33" xfId="0" applyNumberFormat="1" applyFont="1" applyFill="1" applyBorder="1" applyAlignment="1">
      <alignment horizontal="center" vertical="center" wrapText="1"/>
    </xf>
    <xf numFmtId="9" fontId="32" fillId="5" borderId="28" xfId="3" applyFont="1" applyFill="1" applyBorder="1" applyAlignment="1" applyProtection="1">
      <alignment horizontal="center" vertical="center" wrapText="1"/>
    </xf>
    <xf numFmtId="0" fontId="6" fillId="2" borderId="36" xfId="0" applyFont="1" applyFill="1" applyBorder="1"/>
    <xf numFmtId="1" fontId="14" fillId="12" borderId="33" xfId="0" applyNumberFormat="1" applyFont="1" applyFill="1" applyBorder="1" applyAlignment="1">
      <alignment horizontal="center" vertical="center"/>
    </xf>
    <xf numFmtId="9" fontId="14" fillId="12" borderId="28" xfId="3" applyFont="1" applyFill="1" applyBorder="1" applyAlignment="1" applyProtection="1">
      <alignment horizontal="center"/>
    </xf>
    <xf numFmtId="0" fontId="14" fillId="13" borderId="28" xfId="0" applyFont="1" applyFill="1" applyBorder="1" applyAlignment="1">
      <alignment horizontal="center"/>
    </xf>
    <xf numFmtId="1" fontId="14" fillId="11" borderId="33" xfId="0" applyNumberFormat="1" applyFont="1" applyFill="1" applyBorder="1" applyAlignment="1">
      <alignment horizontal="center"/>
    </xf>
    <xf numFmtId="0" fontId="14" fillId="11" borderId="28" xfId="0" applyFont="1" applyFill="1" applyBorder="1" applyAlignment="1">
      <alignment horizontal="center"/>
    </xf>
    <xf numFmtId="0" fontId="8" fillId="0" borderId="0" xfId="0" applyFont="1"/>
    <xf numFmtId="0" fontId="7" fillId="0" borderId="0" xfId="0" applyFont="1"/>
    <xf numFmtId="164" fontId="6" fillId="0" borderId="0" xfId="0" applyNumberFormat="1" applyFont="1" applyAlignment="1">
      <alignment horizontal="center" vertical="center"/>
    </xf>
    <xf numFmtId="0" fontId="12" fillId="9" borderId="24" xfId="0" applyFont="1" applyFill="1" applyBorder="1" applyAlignment="1">
      <alignment horizontal="center"/>
    </xf>
    <xf numFmtId="0" fontId="6" fillId="0" borderId="0" xfId="0" applyFont="1" applyAlignment="1">
      <alignment horizontal="left" vertical="center" wrapText="1"/>
    </xf>
    <xf numFmtId="0" fontId="12" fillId="0" borderId="0" xfId="0" applyFont="1" applyAlignment="1">
      <alignment wrapText="1"/>
    </xf>
    <xf numFmtId="0" fontId="6" fillId="15" borderId="0" xfId="0" quotePrefix="1" applyFont="1" applyFill="1" applyAlignment="1">
      <alignment horizontal="left" vertical="center" wrapText="1"/>
    </xf>
    <xf numFmtId="0" fontId="12" fillId="11" borderId="0" xfId="0" applyFont="1" applyFill="1"/>
    <xf numFmtId="0" fontId="6" fillId="5" borderId="50" xfId="0" quotePrefix="1" applyFont="1" applyFill="1" applyBorder="1" applyAlignment="1">
      <alignment horizontal="left" vertical="center" wrapText="1"/>
    </xf>
    <xf numFmtId="0" fontId="35" fillId="12" borderId="51" xfId="0" quotePrefix="1" applyFont="1" applyFill="1" applyBorder="1" applyAlignment="1">
      <alignment horizontal="left" vertical="center" wrapText="1"/>
    </xf>
    <xf numFmtId="0" fontId="12" fillId="15" borderId="52" xfId="0" applyFont="1" applyFill="1" applyBorder="1"/>
    <xf numFmtId="0" fontId="25" fillId="0" borderId="9" xfId="0" applyFont="1" applyBorder="1" applyAlignment="1">
      <alignment horizontal="left" vertical="center" wrapText="1"/>
    </xf>
    <xf numFmtId="0" fontId="6" fillId="9" borderId="28" xfId="0" applyFont="1" applyFill="1" applyBorder="1" applyAlignment="1" applyProtection="1">
      <alignment horizontal="left" vertical="center"/>
      <protection locked="0"/>
    </xf>
    <xf numFmtId="2" fontId="6" fillId="0" borderId="0" xfId="0" applyNumberFormat="1" applyFont="1" applyAlignment="1">
      <alignment horizontal="center" vertical="center"/>
    </xf>
    <xf numFmtId="0" fontId="6" fillId="0" borderId="9" xfId="0" applyFont="1" applyBorder="1" applyAlignment="1">
      <alignment vertical="center" wrapText="1"/>
    </xf>
    <xf numFmtId="0" fontId="28" fillId="0" borderId="16" xfId="0" applyFont="1" applyBorder="1" applyAlignment="1">
      <alignment horizontal="left" vertical="center" wrapText="1"/>
    </xf>
    <xf numFmtId="0" fontId="43" fillId="0" borderId="0" xfId="0" applyFont="1"/>
    <xf numFmtId="0" fontId="44" fillId="0" borderId="0" xfId="0" applyFont="1"/>
    <xf numFmtId="0" fontId="45" fillId="2" borderId="0" xfId="0" applyFont="1" applyFill="1"/>
    <xf numFmtId="0" fontId="43" fillId="2" borderId="0" xfId="0" applyFont="1" applyFill="1" applyAlignment="1">
      <alignment horizontal="center" vertical="center"/>
    </xf>
    <xf numFmtId="0" fontId="7" fillId="2" borderId="26" xfId="0" applyFont="1" applyFill="1" applyBorder="1"/>
    <xf numFmtId="0" fontId="7" fillId="2" borderId="39" xfId="0" applyFont="1" applyFill="1" applyBorder="1" applyAlignment="1">
      <alignment vertical="top"/>
    </xf>
    <xf numFmtId="0" fontId="8" fillId="0" borderId="0" xfId="0" applyFont="1" applyAlignment="1">
      <alignment horizontal="left" vertical="center"/>
    </xf>
    <xf numFmtId="0" fontId="7" fillId="9" borderId="29" xfId="0" applyFont="1" applyFill="1" applyBorder="1" applyAlignment="1">
      <alignment vertical="center" wrapText="1"/>
    </xf>
    <xf numFmtId="0" fontId="47" fillId="0" borderId="0" xfId="0" applyFont="1"/>
    <xf numFmtId="0" fontId="9" fillId="2" borderId="37"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6" fillId="0" borderId="36" xfId="0" applyFont="1" applyBorder="1" applyAlignment="1" applyProtection="1">
      <alignment horizontal="left" vertical="center"/>
      <protection locked="0"/>
    </xf>
    <xf numFmtId="0" fontId="6" fillId="9" borderId="35" xfId="0" quotePrefix="1" applyFont="1" applyFill="1" applyBorder="1" applyAlignment="1" applyProtection="1">
      <alignment horizontal="left" vertical="center" wrapText="1"/>
      <protection locked="0"/>
    </xf>
    <xf numFmtId="0" fontId="6" fillId="9" borderId="35" xfId="0" applyFont="1" applyFill="1" applyBorder="1" applyAlignment="1" applyProtection="1">
      <alignment horizontal="left" vertical="center"/>
      <protection locked="0"/>
    </xf>
    <xf numFmtId="164" fontId="49" fillId="5" borderId="28" xfId="0" applyNumberFormat="1" applyFont="1" applyFill="1" applyBorder="1" applyAlignment="1">
      <alignment horizontal="center" vertical="center"/>
    </xf>
    <xf numFmtId="164" fontId="13" fillId="0" borderId="35" xfId="0" applyNumberFormat="1" applyFont="1" applyBorder="1" applyAlignment="1">
      <alignment horizontal="center" vertical="center"/>
    </xf>
    <xf numFmtId="0" fontId="13" fillId="0" borderId="0" xfId="0" applyFont="1"/>
    <xf numFmtId="0" fontId="6" fillId="0" borderId="0" xfId="0" quotePrefix="1" applyFont="1" applyAlignment="1">
      <alignment horizontal="left" vertical="center" wrapText="1"/>
    </xf>
    <xf numFmtId="0" fontId="6" fillId="0" borderId="0" xfId="0" applyFont="1" applyAlignment="1">
      <alignment horizontal="center" vertical="center" wrapText="1"/>
    </xf>
    <xf numFmtId="0" fontId="12" fillId="0" borderId="50" xfId="0" applyFont="1" applyBorder="1" applyAlignment="1">
      <alignment horizontal="left" vertical="center"/>
    </xf>
    <xf numFmtId="0" fontId="12" fillId="0" borderId="51" xfId="0" applyFont="1" applyBorder="1" applyAlignment="1">
      <alignment horizontal="left" vertical="center"/>
    </xf>
    <xf numFmtId="0" fontId="12" fillId="0" borderId="52" xfId="0" applyFont="1" applyBorder="1"/>
    <xf numFmtId="0" fontId="8" fillId="0" borderId="0" xfId="0" applyFont="1" applyAlignment="1">
      <alignment vertical="center"/>
    </xf>
    <xf numFmtId="0" fontId="7" fillId="0" borderId="50" xfId="0" applyFont="1" applyBorder="1" applyAlignment="1">
      <alignment horizontal="left" vertical="center"/>
    </xf>
    <xf numFmtId="0" fontId="7" fillId="0" borderId="51" xfId="0" applyFont="1" applyBorder="1" applyAlignment="1">
      <alignment horizontal="left" vertical="center"/>
    </xf>
    <xf numFmtId="0" fontId="6" fillId="0" borderId="50" xfId="0" quotePrefix="1" applyFont="1" applyBorder="1" applyAlignment="1">
      <alignment horizontal="left" vertical="center" wrapText="1"/>
    </xf>
    <xf numFmtId="0" fontId="6" fillId="0" borderId="51" xfId="0" quotePrefix="1" applyFont="1" applyBorder="1" applyAlignment="1">
      <alignment horizontal="left" vertical="center" wrapText="1"/>
    </xf>
    <xf numFmtId="0" fontId="35" fillId="0" borderId="51" xfId="0" quotePrefix="1" applyFont="1" applyBorder="1" applyAlignment="1">
      <alignment horizontal="left" vertical="center" wrapText="1"/>
    </xf>
    <xf numFmtId="0" fontId="7" fillId="0" borderId="0" xfId="0" applyFont="1" applyAlignment="1">
      <alignment horizontal="right"/>
    </xf>
    <xf numFmtId="0" fontId="46" fillId="0" borderId="0" xfId="0" applyFont="1" applyAlignment="1">
      <alignment horizontal="right"/>
    </xf>
    <xf numFmtId="0" fontId="3" fillId="0" borderId="0" xfId="0" applyFont="1"/>
    <xf numFmtId="0" fontId="36" fillId="0" borderId="0" xfId="0" applyFont="1" applyAlignment="1">
      <alignment horizontal="right" vertical="center"/>
    </xf>
    <xf numFmtId="0" fontId="38" fillId="0" borderId="0" xfId="0" applyFont="1" applyAlignment="1">
      <alignment horizontal="right" vertical="center"/>
    </xf>
    <xf numFmtId="0" fontId="12" fillId="0" borderId="0" xfId="0" applyFont="1" applyAlignment="1">
      <alignment horizontal="right"/>
    </xf>
    <xf numFmtId="0" fontId="37" fillId="0" borderId="0" xfId="0" applyFont="1" applyAlignment="1">
      <alignment horizontal="right" vertical="center"/>
    </xf>
    <xf numFmtId="0" fontId="39" fillId="0" borderId="0" xfId="0" applyFont="1" applyAlignment="1">
      <alignment horizontal="right" vertical="center"/>
    </xf>
    <xf numFmtId="0" fontId="30" fillId="0" borderId="16" xfId="0" applyFont="1" applyBorder="1" applyAlignment="1">
      <alignment horizontal="left" vertical="center" wrapText="1"/>
    </xf>
    <xf numFmtId="0" fontId="27" fillId="0" borderId="5" xfId="0" applyFont="1" applyBorder="1" applyAlignment="1">
      <alignment horizontal="left" vertical="center" wrapText="1"/>
    </xf>
    <xf numFmtId="0" fontId="27" fillId="0" borderId="7" xfId="0" applyFont="1" applyBorder="1" applyAlignment="1">
      <alignment horizontal="left" vertical="center" wrapText="1"/>
    </xf>
    <xf numFmtId="0" fontId="27" fillId="0" borderId="9" xfId="0" applyFont="1" applyBorder="1" applyAlignment="1">
      <alignment horizontal="left" vertical="center" wrapText="1"/>
    </xf>
    <xf numFmtId="0" fontId="31" fillId="0" borderId="10" xfId="4" applyFont="1" applyFill="1" applyBorder="1" applyAlignment="1" applyProtection="1">
      <alignment horizontal="left" vertical="center" wrapText="1"/>
    </xf>
    <xf numFmtId="0" fontId="28" fillId="0" borderId="5" xfId="0" applyFont="1" applyBorder="1" applyAlignment="1">
      <alignment horizontal="left" vertical="center" wrapText="1"/>
    </xf>
    <xf numFmtId="0" fontId="28" fillId="0" borderId="7" xfId="0" applyFont="1" applyBorder="1" applyAlignment="1">
      <alignment horizontal="left" vertical="center" wrapText="1"/>
    </xf>
    <xf numFmtId="0" fontId="29" fillId="0" borderId="5" xfId="0" applyFont="1" applyBorder="1" applyAlignment="1">
      <alignment horizontal="left" vertical="center" wrapText="1"/>
    </xf>
    <xf numFmtId="0" fontId="29" fillId="0" borderId="7" xfId="0" applyFont="1" applyBorder="1" applyAlignment="1">
      <alignment horizontal="left" vertical="center" wrapText="1"/>
    </xf>
    <xf numFmtId="0" fontId="29" fillId="0" borderId="9" xfId="0" applyFont="1" applyBorder="1" applyAlignment="1">
      <alignment horizontal="left" vertical="center" wrapText="1"/>
    </xf>
    <xf numFmtId="0" fontId="30" fillId="0" borderId="7" xfId="0" applyFont="1" applyBorder="1" applyAlignment="1">
      <alignment horizontal="left" vertical="center" wrapText="1"/>
    </xf>
    <xf numFmtId="0" fontId="6" fillId="0" borderId="37" xfId="0" applyFont="1" applyBorder="1" applyAlignment="1">
      <alignment horizontal="left" vertical="center"/>
    </xf>
    <xf numFmtId="0" fontId="54" fillId="0" borderId="7" xfId="0" applyFont="1" applyBorder="1" applyAlignment="1" applyProtection="1">
      <alignment horizontal="center" vertical="center" wrapText="1"/>
      <protection locked="0"/>
    </xf>
    <xf numFmtId="0" fontId="6" fillId="0" borderId="35" xfId="0" applyFont="1" applyBorder="1" applyAlignment="1">
      <alignment vertical="center"/>
    </xf>
    <xf numFmtId="0" fontId="9" fillId="0" borderId="7" xfId="0" applyFont="1" applyBorder="1" applyAlignment="1" applyProtection="1">
      <alignment horizontal="center" vertical="center" wrapText="1"/>
      <protection locked="0"/>
    </xf>
    <xf numFmtId="0" fontId="3" fillId="0" borderId="35" xfId="0" applyFont="1" applyBorder="1" applyAlignment="1" applyProtection="1">
      <alignment horizontal="left" vertical="top" wrapText="1"/>
      <protection locked="0"/>
    </xf>
    <xf numFmtId="0" fontId="3" fillId="0" borderId="35" xfId="0" applyFont="1" applyBorder="1" applyAlignment="1" applyProtection="1">
      <alignment vertical="top" wrapText="1"/>
      <protection locked="0"/>
    </xf>
    <xf numFmtId="0" fontId="3" fillId="0" borderId="33" xfId="0" applyFont="1" applyBorder="1" applyAlignment="1" applyProtection="1">
      <alignment horizontal="left" vertical="top" wrapText="1"/>
      <protection locked="0"/>
    </xf>
    <xf numFmtId="0" fontId="9" fillId="2" borderId="25"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3" fillId="0" borderId="33" xfId="0" applyFont="1" applyBorder="1" applyAlignment="1" applyProtection="1">
      <alignment vertical="top" wrapText="1"/>
      <protection locked="0"/>
    </xf>
    <xf numFmtId="164" fontId="6" fillId="0" borderId="57" xfId="3" applyNumberFormat="1" applyFont="1" applyFill="1" applyBorder="1" applyAlignment="1" applyProtection="1">
      <alignment horizontal="center" vertical="center" wrapText="1"/>
    </xf>
    <xf numFmtId="164" fontId="6" fillId="0" borderId="58" xfId="3" applyNumberFormat="1" applyFont="1" applyFill="1" applyBorder="1" applyAlignment="1" applyProtection="1">
      <alignment horizontal="center" vertical="center" wrapText="1"/>
    </xf>
    <xf numFmtId="164" fontId="6" fillId="0" borderId="59" xfId="3" applyNumberFormat="1" applyFont="1" applyFill="1" applyBorder="1" applyAlignment="1" applyProtection="1">
      <alignment horizontal="center" vertical="center" wrapText="1"/>
    </xf>
    <xf numFmtId="0" fontId="6" fillId="9" borderId="29" xfId="0" applyFont="1" applyFill="1" applyBorder="1" applyAlignment="1" applyProtection="1">
      <alignment horizontal="left" vertical="center"/>
      <protection locked="0"/>
    </xf>
    <xf numFmtId="0" fontId="6" fillId="9" borderId="30" xfId="0" applyFont="1" applyFill="1" applyBorder="1" applyAlignment="1" applyProtection="1">
      <alignment horizontal="left" vertical="center"/>
      <protection locked="0"/>
    </xf>
    <xf numFmtId="0" fontId="7" fillId="0" borderId="35" xfId="0" applyFont="1" applyBorder="1" applyAlignment="1">
      <alignment horizontal="left" vertical="center"/>
    </xf>
    <xf numFmtId="0" fontId="7" fillId="0" borderId="37" xfId="0" applyFont="1" applyBorder="1" applyAlignment="1">
      <alignment horizontal="left" vertical="center"/>
    </xf>
    <xf numFmtId="0" fontId="7" fillId="0" borderId="33" xfId="0" applyFont="1" applyBorder="1" applyAlignment="1">
      <alignment horizontal="left" vertical="center"/>
    </xf>
    <xf numFmtId="0" fontId="7" fillId="0" borderId="24" xfId="0" applyFont="1" applyBorder="1" applyAlignment="1">
      <alignment horizontal="left" vertical="center"/>
    </xf>
    <xf numFmtId="0" fontId="6" fillId="0" borderId="25" xfId="0" applyFont="1" applyBorder="1" applyAlignment="1">
      <alignment horizontal="left" vertical="center"/>
    </xf>
    <xf numFmtId="0" fontId="21" fillId="0" borderId="26" xfId="0" applyFont="1" applyBorder="1" applyAlignment="1">
      <alignment horizontal="left" vertical="center"/>
    </xf>
    <xf numFmtId="0" fontId="21" fillId="0" borderId="0" xfId="0" applyFont="1" applyAlignment="1">
      <alignment horizontal="left" vertical="center"/>
    </xf>
    <xf numFmtId="0" fontId="21" fillId="9" borderId="27" xfId="0" applyFont="1" applyFill="1" applyBorder="1" applyAlignment="1" applyProtection="1">
      <alignment horizontal="center" vertical="center"/>
      <protection locked="0"/>
    </xf>
    <xf numFmtId="0" fontId="21" fillId="0" borderId="0" xfId="0" applyFont="1" applyAlignment="1">
      <alignment vertical="center"/>
    </xf>
    <xf numFmtId="0" fontId="21" fillId="9" borderId="0" xfId="0" applyFont="1" applyFill="1" applyAlignment="1" applyProtection="1">
      <alignment horizontal="center" vertical="center"/>
      <protection locked="0"/>
    </xf>
    <xf numFmtId="0" fontId="21" fillId="0" borderId="26" xfId="0" applyFont="1" applyBorder="1"/>
    <xf numFmtId="0" fontId="21" fillId="0" borderId="28" xfId="0" applyFont="1" applyBorder="1" applyAlignment="1">
      <alignment horizontal="left" vertical="center"/>
    </xf>
    <xf numFmtId="0" fontId="21" fillId="0" borderId="29" xfId="0" applyFont="1" applyBorder="1" applyAlignment="1">
      <alignment horizontal="left" vertical="center"/>
    </xf>
    <xf numFmtId="0" fontId="21" fillId="0" borderId="30" xfId="0" applyFont="1" applyBorder="1" applyAlignment="1">
      <alignment vertical="center"/>
    </xf>
    <xf numFmtId="0" fontId="21" fillId="9" borderId="30" xfId="0" applyFont="1" applyFill="1" applyBorder="1" applyAlignment="1" applyProtection="1">
      <alignment horizontal="center" vertical="center"/>
      <protection locked="0"/>
    </xf>
    <xf numFmtId="0" fontId="6" fillId="9" borderId="26" xfId="0" applyFont="1" applyFill="1" applyBorder="1" applyAlignment="1" applyProtection="1">
      <alignment horizontal="left" vertical="center"/>
      <protection locked="0"/>
    </xf>
    <xf numFmtId="0" fontId="6" fillId="9" borderId="0" xfId="0" applyFont="1" applyFill="1" applyAlignment="1" applyProtection="1">
      <alignment horizontal="left" vertical="center"/>
      <protection locked="0"/>
    </xf>
    <xf numFmtId="0" fontId="6" fillId="9" borderId="27" xfId="0" applyFont="1" applyFill="1" applyBorder="1" applyAlignment="1" applyProtection="1">
      <alignment horizontal="left" vertical="center"/>
      <protection locked="0"/>
    </xf>
    <xf numFmtId="0" fontId="7" fillId="2" borderId="32" xfId="0" applyFont="1" applyFill="1" applyBorder="1" applyAlignment="1">
      <alignment vertical="top" wrapText="1"/>
    </xf>
    <xf numFmtId="0" fontId="31" fillId="0" borderId="14" xfId="4" applyFont="1" applyFill="1" applyBorder="1" applyAlignment="1" applyProtection="1">
      <alignment horizontal="left" vertical="center" wrapText="1"/>
    </xf>
    <xf numFmtId="0" fontId="9" fillId="2" borderId="13" xfId="0" applyFont="1" applyFill="1" applyBorder="1" applyAlignment="1" applyProtection="1">
      <alignment horizontal="center" vertical="center" wrapText="1"/>
      <protection locked="0"/>
    </xf>
    <xf numFmtId="0" fontId="7" fillId="0" borderId="26" xfId="0" applyFont="1" applyBorder="1"/>
    <xf numFmtId="0" fontId="7" fillId="0" borderId="0" xfId="0" applyFont="1" applyAlignment="1">
      <alignment vertical="center"/>
    </xf>
    <xf numFmtId="0" fontId="6" fillId="0" borderId="7" xfId="0" applyFont="1" applyBorder="1" applyAlignment="1">
      <alignment horizontal="left" vertical="center"/>
    </xf>
    <xf numFmtId="0" fontId="7" fillId="0" borderId="0" xfId="0" applyFont="1" applyAlignment="1">
      <alignment horizontal="left" vertical="center" wrapText="1"/>
    </xf>
    <xf numFmtId="0" fontId="31" fillId="19" borderId="7" xfId="0" applyFont="1" applyFill="1" applyBorder="1" applyAlignment="1">
      <alignment horizontal="center" vertical="center" wrapText="1"/>
    </xf>
    <xf numFmtId="0" fontId="31" fillId="20" borderId="7" xfId="0" applyFont="1" applyFill="1" applyBorder="1" applyAlignment="1">
      <alignment horizontal="center" vertical="center" wrapText="1"/>
    </xf>
    <xf numFmtId="0" fontId="31" fillId="21" borderId="7" xfId="0" applyFont="1" applyFill="1" applyBorder="1" applyAlignment="1">
      <alignment horizontal="center" vertical="center" wrapText="1"/>
    </xf>
    <xf numFmtId="0" fontId="6" fillId="0" borderId="0" xfId="0" applyFont="1" applyAlignment="1">
      <alignment vertical="center" wrapText="1"/>
    </xf>
    <xf numFmtId="0" fontId="6" fillId="0" borderId="24" xfId="0" applyFont="1" applyBorder="1" applyAlignment="1">
      <alignment horizontal="left" wrapText="1"/>
    </xf>
    <xf numFmtId="0" fontId="3" fillId="11" borderId="7" xfId="0" applyFont="1" applyFill="1" applyBorder="1" applyAlignment="1">
      <alignment horizontal="center" vertical="center" wrapText="1"/>
    </xf>
    <xf numFmtId="0" fontId="6" fillId="0" borderId="0" xfId="0" applyFont="1" applyAlignment="1">
      <alignment horizontal="left" wrapText="1"/>
    </xf>
    <xf numFmtId="0" fontId="3" fillId="13" borderId="7" xfId="0" applyFont="1" applyFill="1" applyBorder="1" applyAlignment="1">
      <alignment horizontal="center" vertical="center" wrapText="1"/>
    </xf>
    <xf numFmtId="0" fontId="6" fillId="0" borderId="29" xfId="0" applyFont="1" applyBorder="1" applyAlignment="1">
      <alignment horizontal="left" wrapText="1"/>
    </xf>
    <xf numFmtId="0" fontId="31" fillId="12" borderId="7" xfId="0" applyFont="1" applyFill="1" applyBorder="1" applyAlignment="1">
      <alignment horizontal="center" vertical="center" wrapText="1"/>
    </xf>
    <xf numFmtId="0" fontId="3" fillId="0" borderId="0" xfId="0" applyFont="1" applyAlignment="1">
      <alignment horizontal="left" wrapText="1"/>
    </xf>
    <xf numFmtId="0" fontId="19" fillId="0" borderId="0" xfId="0" applyFont="1"/>
    <xf numFmtId="0" fontId="0" fillId="0" borderId="0" xfId="0" applyAlignment="1">
      <alignment wrapText="1"/>
    </xf>
    <xf numFmtId="0" fontId="12" fillId="0" borderId="0" xfId="0" applyFont="1" applyAlignment="1">
      <alignment vertical="center" wrapText="1"/>
    </xf>
    <xf numFmtId="0" fontId="52"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vertical="top" wrapText="1"/>
    </xf>
    <xf numFmtId="0" fontId="13" fillId="0" borderId="0" xfId="0" applyFont="1" applyAlignment="1">
      <alignment vertical="center" wrapText="1"/>
    </xf>
    <xf numFmtId="0" fontId="6" fillId="0" borderId="35" xfId="0" applyFont="1" applyBorder="1" applyAlignment="1">
      <alignment vertical="center" wrapText="1"/>
    </xf>
    <xf numFmtId="0" fontId="6" fillId="0" borderId="4" xfId="0" applyFont="1" applyBorder="1" applyAlignment="1">
      <alignment horizontal="center" vertical="center"/>
    </xf>
    <xf numFmtId="0" fontId="21" fillId="0" borderId="40" xfId="0" applyFont="1" applyBorder="1" applyAlignment="1">
      <alignment horizontal="left" vertical="center" wrapText="1"/>
    </xf>
    <xf numFmtId="0" fontId="9" fillId="2" borderId="6"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6" fillId="0" borderId="37" xfId="0" applyFont="1" applyBorder="1" applyAlignment="1">
      <alignment vertical="top" wrapText="1"/>
    </xf>
    <xf numFmtId="0" fontId="6" fillId="0" borderId="7" xfId="0" applyFont="1" applyBorder="1" applyAlignment="1">
      <alignment vertical="top" wrapText="1"/>
    </xf>
    <xf numFmtId="0" fontId="6" fillId="0" borderId="13" xfId="0" applyFont="1" applyBorder="1" applyAlignment="1">
      <alignment horizontal="center" vertical="center"/>
    </xf>
    <xf numFmtId="0" fontId="21" fillId="0" borderId="7" xfId="0" applyFont="1" applyBorder="1" applyAlignment="1">
      <alignment horizontal="left" vertical="center" wrapText="1"/>
    </xf>
    <xf numFmtId="0" fontId="9" fillId="2" borderId="54" xfId="0" applyFont="1" applyFill="1" applyBorder="1" applyAlignment="1">
      <alignment horizontal="center" vertical="center" wrapText="1"/>
    </xf>
    <xf numFmtId="0" fontId="6" fillId="0" borderId="8" xfId="0" applyFont="1" applyBorder="1" applyAlignment="1">
      <alignment horizontal="center" vertical="center"/>
    </xf>
    <xf numFmtId="0" fontId="21" fillId="0" borderId="9" xfId="0" applyFont="1" applyBorder="1" applyAlignment="1">
      <alignment horizontal="left" vertical="center" wrapText="1"/>
    </xf>
    <xf numFmtId="0" fontId="9" fillId="2" borderId="55" xfId="0" applyFont="1" applyFill="1" applyBorder="1" applyAlignment="1">
      <alignment horizontal="center" vertical="center" wrapText="1"/>
    </xf>
    <xf numFmtId="0" fontId="18" fillId="0" borderId="36" xfId="0" applyFont="1" applyBorder="1" applyAlignment="1">
      <alignment horizontal="center" vertical="center" wrapText="1"/>
    </xf>
    <xf numFmtId="0" fontId="24" fillId="0" borderId="36" xfId="0" applyFont="1" applyBorder="1" applyAlignment="1">
      <alignment vertical="center"/>
    </xf>
    <xf numFmtId="0" fontId="6" fillId="0" borderId="36" xfId="0" applyFont="1" applyBorder="1" applyAlignment="1">
      <alignment vertical="center" wrapText="1"/>
    </xf>
    <xf numFmtId="0" fontId="53" fillId="0" borderId="0" xfId="0" applyFont="1" applyAlignment="1">
      <alignment horizontal="center" vertical="center" wrapText="1"/>
    </xf>
    <xf numFmtId="0" fontId="9" fillId="2" borderId="0" xfId="0" applyFont="1" applyFill="1" applyAlignment="1">
      <alignment horizontal="center" vertical="center" wrapText="1"/>
    </xf>
    <xf numFmtId="0" fontId="6" fillId="0" borderId="36" xfId="0" applyFont="1" applyBorder="1" applyAlignment="1">
      <alignment vertical="top" wrapText="1"/>
    </xf>
    <xf numFmtId="0" fontId="31" fillId="0" borderId="7" xfId="0" applyFont="1" applyBorder="1" applyAlignment="1">
      <alignment horizontal="center" vertical="center" wrapText="1"/>
    </xf>
    <xf numFmtId="0" fontId="9" fillId="2" borderId="53" xfId="0" applyFont="1" applyFill="1" applyBorder="1" applyAlignment="1">
      <alignment horizontal="center" vertical="center" wrapText="1"/>
    </xf>
    <xf numFmtId="0" fontId="6" fillId="0" borderId="35" xfId="0" applyFont="1" applyBorder="1" applyAlignment="1">
      <alignment horizontal="left" vertical="center" wrapText="1"/>
    </xf>
    <xf numFmtId="0" fontId="17" fillId="0" borderId="36" xfId="0" applyFont="1" applyBorder="1" applyAlignment="1">
      <alignment horizontal="center" vertical="center" wrapText="1"/>
    </xf>
    <xf numFmtId="0" fontId="20" fillId="0" borderId="36" xfId="0" applyFont="1" applyBorder="1" applyAlignment="1">
      <alignment vertical="center"/>
    </xf>
    <xf numFmtId="0" fontId="21" fillId="0" borderId="0" xfId="0" applyFont="1" applyAlignment="1">
      <alignment horizontal="center" vertical="center" wrapText="1"/>
    </xf>
    <xf numFmtId="0" fontId="22" fillId="0" borderId="36" xfId="0" applyFont="1" applyBorder="1" applyAlignment="1">
      <alignment horizontal="center" vertical="center" wrapText="1"/>
    </xf>
    <xf numFmtId="0" fontId="25" fillId="0" borderId="36" xfId="0" applyFont="1" applyBorder="1" applyAlignment="1">
      <alignment vertical="center"/>
    </xf>
    <xf numFmtId="0" fontId="6" fillId="0" borderId="0" xfId="0" applyFont="1" applyAlignment="1">
      <alignment vertical="top" wrapText="1"/>
    </xf>
    <xf numFmtId="0" fontId="26" fillId="0" borderId="2" xfId="0" applyFont="1" applyBorder="1" applyAlignment="1">
      <alignment vertical="center"/>
    </xf>
    <xf numFmtId="0" fontId="6" fillId="0" borderId="2" xfId="0" applyFont="1" applyBorder="1" applyAlignment="1">
      <alignment vertical="top" wrapText="1"/>
    </xf>
    <xf numFmtId="0" fontId="6" fillId="0" borderId="30" xfId="0" applyFont="1" applyBorder="1" applyAlignment="1">
      <alignment vertical="top" wrapText="1"/>
    </xf>
    <xf numFmtId="0" fontId="12" fillId="0" borderId="0" xfId="0" applyFont="1" applyAlignment="1" applyProtection="1">
      <alignment wrapText="1"/>
      <protection locked="0"/>
    </xf>
    <xf numFmtId="0" fontId="7" fillId="0" borderId="0" xfId="0" applyFont="1" applyAlignment="1" applyProtection="1">
      <alignment horizontal="left" vertical="center" wrapText="1"/>
      <protection locked="0"/>
    </xf>
    <xf numFmtId="0" fontId="6" fillId="17" borderId="37" xfId="0" applyFont="1" applyFill="1" applyBorder="1" applyAlignment="1" applyProtection="1">
      <alignment vertical="top" wrapText="1"/>
      <protection locked="0"/>
    </xf>
    <xf numFmtId="0" fontId="6" fillId="0" borderId="36"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17" borderId="30" xfId="0" applyFont="1" applyFill="1" applyBorder="1" applyAlignment="1" applyProtection="1">
      <alignment vertical="top" wrapText="1"/>
      <protection locked="0"/>
    </xf>
    <xf numFmtId="0" fontId="12" fillId="0" borderId="0" xfId="0" applyFont="1" applyProtection="1">
      <protection locked="0"/>
    </xf>
    <xf numFmtId="0" fontId="31" fillId="0" borderId="5" xfId="0" applyFont="1" applyBorder="1" applyAlignment="1">
      <alignment horizontal="center" vertical="center" wrapText="1"/>
    </xf>
    <xf numFmtId="0" fontId="31" fillId="0" borderId="9" xfId="0" applyFont="1" applyBorder="1" applyAlignment="1">
      <alignment horizontal="center" vertical="center" wrapText="1"/>
    </xf>
    <xf numFmtId="0" fontId="6" fillId="0" borderId="7" xfId="0" applyFont="1" applyBorder="1" applyAlignment="1">
      <alignment horizontal="center" vertical="center"/>
    </xf>
    <xf numFmtId="0" fontId="6" fillId="0" borderId="37" xfId="0" applyFont="1" applyBorder="1" applyAlignment="1">
      <alignment horizontal="center" vertical="center"/>
    </xf>
    <xf numFmtId="0" fontId="6" fillId="0" borderId="36" xfId="0" applyFont="1" applyBorder="1" applyAlignment="1">
      <alignment vertical="center"/>
    </xf>
    <xf numFmtId="0" fontId="6" fillId="0" borderId="36" xfId="0" applyFont="1" applyBorder="1" applyAlignment="1">
      <alignment horizontal="center" vertical="center"/>
    </xf>
    <xf numFmtId="0" fontId="6" fillId="0" borderId="36" xfId="0" applyFont="1" applyBorder="1" applyAlignment="1">
      <alignment horizontal="left" vertical="center" wrapText="1"/>
    </xf>
    <xf numFmtId="0" fontId="6" fillId="0" borderId="2" xfId="0" applyFont="1" applyBorder="1" applyAlignment="1">
      <alignment horizontal="center" vertical="center"/>
    </xf>
    <xf numFmtId="0" fontId="6" fillId="0" borderId="2" xfId="0" applyFont="1" applyBorder="1" applyAlignment="1">
      <alignment horizontal="left" vertical="center"/>
    </xf>
    <xf numFmtId="0" fontId="7" fillId="0" borderId="0" xfId="0" applyFont="1" applyProtection="1">
      <protection locked="0"/>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12" fillId="0" borderId="0" xfId="0" applyFont="1" applyAlignment="1" applyProtection="1">
      <alignment horizontal="left" wrapText="1"/>
      <protection locked="0"/>
    </xf>
    <xf numFmtId="0" fontId="4" fillId="4" borderId="37" xfId="0" applyFont="1" applyFill="1" applyBorder="1" applyAlignment="1" applyProtection="1">
      <alignment horizontal="center" vertical="top" wrapText="1"/>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8" fillId="5" borderId="7" xfId="0" applyFont="1" applyFill="1" applyBorder="1" applyAlignment="1" applyProtection="1">
      <alignment horizontal="left" vertical="top" wrapText="1"/>
      <protection locked="0"/>
    </xf>
    <xf numFmtId="0" fontId="59" fillId="5" borderId="61" xfId="4" applyFont="1" applyFill="1" applyBorder="1" applyAlignment="1" applyProtection="1">
      <alignment horizontal="center" vertical="center" wrapText="1"/>
      <protection locked="0"/>
    </xf>
    <xf numFmtId="0" fontId="8" fillId="5" borderId="35"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8" fillId="5" borderId="37" xfId="0" applyFont="1" applyFill="1" applyBorder="1" applyAlignment="1" applyProtection="1">
      <alignment horizontal="left" vertical="top" wrapText="1"/>
      <protection locked="0"/>
    </xf>
    <xf numFmtId="0" fontId="8" fillId="5" borderId="7" xfId="0" applyFont="1" applyFill="1" applyBorder="1" applyAlignment="1" applyProtection="1">
      <alignment horizontal="center" vertical="top" wrapText="1"/>
      <protection locked="0"/>
    </xf>
    <xf numFmtId="0" fontId="3" fillId="2" borderId="7" xfId="0" applyFont="1" applyFill="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12" fontId="3" fillId="0" borderId="36" xfId="0" applyNumberFormat="1" applyFont="1" applyBorder="1" applyAlignment="1" applyProtection="1">
      <alignment horizontal="center" vertical="top" wrapText="1"/>
      <protection locked="0"/>
    </xf>
    <xf numFmtId="12" fontId="3" fillId="0" borderId="36" xfId="0" applyNumberFormat="1" applyFont="1" applyBorder="1" applyAlignment="1" applyProtection="1">
      <alignment horizontal="left" vertical="top"/>
      <protection locked="0"/>
    </xf>
    <xf numFmtId="0" fontId="3" fillId="0" borderId="37" xfId="0" applyFont="1" applyBorder="1" applyAlignment="1" applyProtection="1">
      <alignment horizontal="center" vertical="top" wrapText="1"/>
      <protection locked="0"/>
    </xf>
    <xf numFmtId="0" fontId="13" fillId="0" borderId="0" xfId="0" applyFont="1" applyAlignment="1" applyProtection="1">
      <alignment horizontal="left" wrapText="1"/>
      <protection locked="0"/>
    </xf>
    <xf numFmtId="0" fontId="3" fillId="0" borderId="33" xfId="0" applyFont="1" applyBorder="1" applyAlignment="1" applyProtection="1">
      <alignment horizontal="left" wrapText="1"/>
      <protection locked="0"/>
    </xf>
    <xf numFmtId="0" fontId="8" fillId="11" borderId="7" xfId="0" applyFont="1" applyFill="1" applyBorder="1" applyAlignment="1" applyProtection="1">
      <alignment horizontal="center" wrapText="1"/>
      <protection locked="0"/>
    </xf>
    <xf numFmtId="0" fontId="3" fillId="0" borderId="26" xfId="0" applyFont="1" applyBorder="1" applyAlignment="1" applyProtection="1">
      <alignment horizontal="left" wrapText="1"/>
      <protection locked="0"/>
    </xf>
    <xf numFmtId="0" fontId="8" fillId="13" borderId="7" xfId="0" applyFont="1" applyFill="1" applyBorder="1" applyAlignment="1" applyProtection="1">
      <alignment horizontal="center" vertical="center" wrapText="1"/>
      <protection locked="0"/>
    </xf>
    <xf numFmtId="0" fontId="3" fillId="0" borderId="28" xfId="0" applyFont="1" applyBorder="1" applyAlignment="1" applyProtection="1">
      <alignment horizontal="left" wrapText="1"/>
      <protection locked="0"/>
    </xf>
    <xf numFmtId="0" fontId="8" fillId="12" borderId="7" xfId="0" applyFont="1" applyFill="1" applyBorder="1" applyAlignment="1" applyProtection="1">
      <alignment horizontal="center" wrapText="1"/>
      <protection locked="0"/>
    </xf>
    <xf numFmtId="0" fontId="34" fillId="14" borderId="37" xfId="0" applyFont="1" applyFill="1" applyBorder="1" applyAlignment="1" applyProtection="1">
      <alignment horizontal="center" vertical="top" wrapText="1"/>
      <protection locked="0"/>
    </xf>
    <xf numFmtId="0" fontId="8" fillId="10" borderId="35" xfId="0" applyFont="1" applyFill="1" applyBorder="1" applyAlignment="1" applyProtection="1">
      <alignment horizontal="left" vertical="top" wrapText="1"/>
      <protection locked="0"/>
    </xf>
    <xf numFmtId="0" fontId="59" fillId="18" borderId="61" xfId="4" applyFont="1" applyFill="1" applyBorder="1" applyAlignment="1" applyProtection="1">
      <alignment horizontal="center" vertical="center" wrapText="1"/>
      <protection locked="0"/>
    </xf>
    <xf numFmtId="0" fontId="8" fillId="10" borderId="7" xfId="0" applyFont="1" applyFill="1" applyBorder="1" applyAlignment="1" applyProtection="1">
      <alignment horizontal="left" vertical="top" wrapText="1"/>
      <protection locked="0"/>
    </xf>
    <xf numFmtId="0" fontId="8" fillId="10" borderId="42" xfId="0" applyFont="1" applyFill="1" applyBorder="1" applyAlignment="1" applyProtection="1">
      <alignment horizontal="left" vertical="top" wrapText="1"/>
      <protection locked="0"/>
    </xf>
    <xf numFmtId="0" fontId="8" fillId="10" borderId="5" xfId="0" applyFont="1" applyFill="1" applyBorder="1" applyAlignment="1" applyProtection="1">
      <alignment horizontal="left" vertical="top" wrapText="1"/>
      <protection locked="0"/>
    </xf>
    <xf numFmtId="0" fontId="8" fillId="10" borderId="6" xfId="0" applyFont="1" applyFill="1" applyBorder="1" applyAlignment="1" applyProtection="1">
      <alignment horizontal="left" vertical="top" wrapText="1"/>
      <protection locked="0"/>
    </xf>
    <xf numFmtId="0" fontId="8" fillId="10" borderId="7" xfId="0" applyFont="1" applyFill="1" applyBorder="1" applyAlignment="1" applyProtection="1">
      <alignment horizontal="center" vertical="top" wrapText="1"/>
      <protection locked="0"/>
    </xf>
    <xf numFmtId="0" fontId="3" fillId="2" borderId="16" xfId="0" applyFont="1" applyFill="1" applyBorder="1" applyAlignment="1" applyProtection="1">
      <alignment horizontal="left" vertical="top" wrapText="1"/>
      <protection locked="0"/>
    </xf>
    <xf numFmtId="12" fontId="3" fillId="0" borderId="29" xfId="0" applyNumberFormat="1" applyFont="1" applyBorder="1" applyAlignment="1" applyProtection="1">
      <alignment horizontal="center" vertical="top" wrapText="1"/>
      <protection locked="0"/>
    </xf>
    <xf numFmtId="0" fontId="3" fillId="0" borderId="16" xfId="0" applyFont="1" applyBorder="1" applyAlignment="1" applyProtection="1">
      <alignment horizontal="left" vertical="top" wrapText="1"/>
      <protection locked="0"/>
    </xf>
    <xf numFmtId="0" fontId="12" fillId="0" borderId="37" xfId="0" applyFont="1" applyBorder="1" applyAlignment="1" applyProtection="1">
      <alignment horizontal="left" vertical="top" wrapText="1"/>
      <protection locked="0"/>
    </xf>
    <xf numFmtId="0" fontId="8" fillId="12" borderId="7" xfId="0" applyFont="1" applyFill="1" applyBorder="1" applyAlignment="1" applyProtection="1">
      <alignment horizontal="center" vertical="center" wrapText="1"/>
      <protection locked="0"/>
    </xf>
    <xf numFmtId="0" fontId="8" fillId="0" borderId="11" xfId="0" applyFont="1" applyBorder="1" applyAlignment="1" applyProtection="1">
      <alignment horizontal="left" vertical="top" wrapText="1"/>
      <protection locked="0"/>
    </xf>
    <xf numFmtId="12" fontId="3" fillId="0" borderId="12" xfId="0" applyNumberFormat="1" applyFont="1" applyBorder="1" applyAlignment="1" applyProtection="1">
      <alignment horizontal="center" vertical="top" wrapText="1"/>
      <protection locked="0"/>
    </xf>
    <xf numFmtId="0" fontId="4" fillId="16" borderId="37" xfId="0" applyFont="1" applyFill="1" applyBorder="1" applyAlignment="1" applyProtection="1">
      <alignment horizontal="center" vertical="top" wrapText="1"/>
      <protection locked="0"/>
    </xf>
    <xf numFmtId="0" fontId="59" fillId="6" borderId="61" xfId="4" applyFont="1" applyFill="1" applyBorder="1" applyAlignment="1" applyProtection="1">
      <alignment horizontal="center" vertical="center" wrapText="1"/>
      <protection locked="0"/>
    </xf>
    <xf numFmtId="0" fontId="8" fillId="6" borderId="7" xfId="0" applyFont="1" applyFill="1" applyBorder="1" applyAlignment="1" applyProtection="1">
      <alignment horizontal="left" vertical="top" wrapText="1"/>
      <protection locked="0"/>
    </xf>
    <xf numFmtId="0" fontId="8" fillId="6" borderId="42" xfId="0" applyFont="1" applyFill="1" applyBorder="1" applyAlignment="1" applyProtection="1">
      <alignment horizontal="left" vertical="top" wrapText="1"/>
      <protection locked="0"/>
    </xf>
    <xf numFmtId="0" fontId="8" fillId="6" borderId="5" xfId="0" applyFont="1" applyFill="1" applyBorder="1" applyAlignment="1" applyProtection="1">
      <alignment horizontal="left" vertical="top" wrapText="1"/>
      <protection locked="0"/>
    </xf>
    <xf numFmtId="0" fontId="8" fillId="6" borderId="6" xfId="0" applyFont="1" applyFill="1" applyBorder="1" applyAlignment="1" applyProtection="1">
      <alignment horizontal="left" vertical="top" wrapText="1"/>
      <protection locked="0"/>
    </xf>
    <xf numFmtId="0" fontId="8" fillId="6" borderId="35" xfId="0" applyFont="1" applyFill="1" applyBorder="1" applyAlignment="1" applyProtection="1">
      <alignment horizontal="left" vertical="top" wrapText="1"/>
      <protection locked="0"/>
    </xf>
    <xf numFmtId="0" fontId="8" fillId="6" borderId="7" xfId="0" applyFont="1" applyFill="1" applyBorder="1" applyAlignment="1" applyProtection="1">
      <alignment horizontal="center" vertical="top" wrapText="1"/>
      <protection locked="0"/>
    </xf>
    <xf numFmtId="0" fontId="4" fillId="16" borderId="37" xfId="0" applyFont="1" applyFill="1" applyBorder="1" applyAlignment="1" applyProtection="1">
      <alignment horizontal="center" vertical="center" wrapText="1"/>
      <protection locked="0"/>
    </xf>
    <xf numFmtId="0" fontId="8" fillId="11" borderId="7" xfId="0" applyFont="1" applyFill="1" applyBorder="1" applyAlignment="1" applyProtection="1">
      <alignment horizontal="center" vertical="center" wrapText="1"/>
      <protection locked="0"/>
    </xf>
    <xf numFmtId="0" fontId="4" fillId="15" borderId="37" xfId="0" applyFont="1" applyFill="1" applyBorder="1" applyAlignment="1" applyProtection="1">
      <alignment horizontal="center" vertical="top" wrapText="1"/>
      <protection locked="0"/>
    </xf>
    <xf numFmtId="0" fontId="59" fillId="7" borderId="61" xfId="4" applyFont="1" applyFill="1" applyBorder="1" applyAlignment="1" applyProtection="1">
      <alignment horizontal="center" vertical="center" wrapText="1"/>
      <protection locked="0"/>
    </xf>
    <xf numFmtId="0" fontId="8" fillId="7" borderId="7" xfId="0" applyFont="1" applyFill="1" applyBorder="1" applyAlignment="1" applyProtection="1">
      <alignment horizontal="left" vertical="top" wrapText="1"/>
      <protection locked="0"/>
    </xf>
    <xf numFmtId="0" fontId="8" fillId="7" borderId="42" xfId="0" applyFont="1" applyFill="1" applyBorder="1" applyAlignment="1" applyProtection="1">
      <alignment horizontal="left" vertical="top" wrapText="1"/>
      <protection locked="0"/>
    </xf>
    <xf numFmtId="0" fontId="8" fillId="7" borderId="5" xfId="0" applyFont="1" applyFill="1" applyBorder="1" applyAlignment="1" applyProtection="1">
      <alignment horizontal="left" vertical="top" wrapText="1"/>
      <protection locked="0"/>
    </xf>
    <xf numFmtId="0" fontId="8" fillId="7" borderId="6" xfId="0" applyFont="1" applyFill="1" applyBorder="1" applyAlignment="1" applyProtection="1">
      <alignment horizontal="left" vertical="top" wrapText="1"/>
      <protection locked="0"/>
    </xf>
    <xf numFmtId="0" fontId="8" fillId="7" borderId="35" xfId="0" applyFont="1" applyFill="1" applyBorder="1" applyAlignment="1" applyProtection="1">
      <alignment horizontal="left" vertical="top" wrapText="1"/>
      <protection locked="0"/>
    </xf>
    <xf numFmtId="0" fontId="8" fillId="7" borderId="7" xfId="0" applyFont="1" applyFill="1" applyBorder="1" applyAlignment="1" applyProtection="1">
      <alignment horizontal="center" vertical="top" wrapText="1"/>
      <protection locked="0"/>
    </xf>
    <xf numFmtId="0" fontId="3" fillId="2" borderId="35" xfId="0" applyFont="1" applyFill="1" applyBorder="1" applyAlignment="1" applyProtection="1">
      <alignment horizontal="left" vertical="top" wrapText="1"/>
      <protection locked="0"/>
    </xf>
    <xf numFmtId="0" fontId="8" fillId="0" borderId="0" xfId="0" applyFont="1" applyAlignment="1" applyProtection="1">
      <alignment horizontal="center" wrapText="1"/>
      <protection locked="0"/>
    </xf>
    <xf numFmtId="0" fontId="8" fillId="0" borderId="0" xfId="0" applyFont="1" applyAlignment="1" applyProtection="1">
      <alignment horizontal="center" vertical="center" wrapText="1"/>
      <protection locked="0"/>
    </xf>
    <xf numFmtId="0" fontId="9" fillId="0" borderId="13" xfId="0" applyFont="1" applyBorder="1" applyAlignment="1">
      <alignment horizontal="center" vertical="center" wrapText="1"/>
    </xf>
    <xf numFmtId="0" fontId="9" fillId="2" borderId="14"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2" borderId="10" xfId="0" applyFont="1" applyFill="1" applyBorder="1" applyAlignment="1">
      <alignment horizontal="center" vertical="center" wrapText="1"/>
    </xf>
    <xf numFmtId="0" fontId="54" fillId="0" borderId="7" xfId="0" applyFont="1" applyBorder="1" applyAlignment="1">
      <alignment horizontal="center" vertical="center" wrapText="1"/>
    </xf>
    <xf numFmtId="0" fontId="54" fillId="0" borderId="9" xfId="0" applyFont="1" applyBorder="1" applyAlignment="1">
      <alignment horizontal="center" vertical="center" wrapText="1"/>
    </xf>
    <xf numFmtId="0" fontId="54" fillId="0" borderId="15" xfId="0" applyFont="1" applyBorder="1" applyAlignment="1">
      <alignment horizontal="center" vertical="center" wrapText="1"/>
    </xf>
    <xf numFmtId="0" fontId="9" fillId="0" borderId="22" xfId="0" applyFont="1" applyBorder="1" applyAlignment="1">
      <alignment horizontal="center" vertical="center" wrapText="1"/>
    </xf>
    <xf numFmtId="0" fontId="9" fillId="2" borderId="23" xfId="0" applyFont="1" applyFill="1" applyBorder="1" applyAlignment="1">
      <alignment horizontal="center" vertical="center" wrapText="1"/>
    </xf>
    <xf numFmtId="0" fontId="6" fillId="0" borderId="2" xfId="0" applyFont="1" applyBorder="1" applyAlignment="1">
      <alignment vertical="center"/>
    </xf>
    <xf numFmtId="0" fontId="61" fillId="0" borderId="7" xfId="0" applyFont="1" applyBorder="1" applyAlignment="1">
      <alignment vertical="center"/>
    </xf>
    <xf numFmtId="0" fontId="61" fillId="0" borderId="7" xfId="0" applyFont="1" applyBorder="1" applyAlignment="1">
      <alignment horizontal="left" vertical="center"/>
    </xf>
    <xf numFmtId="0" fontId="31" fillId="0" borderId="62" xfId="4" applyFont="1" applyFill="1" applyBorder="1" applyAlignment="1" applyProtection="1">
      <alignment horizontal="left" vertical="center" wrapText="1"/>
    </xf>
    <xf numFmtId="0" fontId="6" fillId="0" borderId="35" xfId="0" applyFont="1" applyBorder="1" applyAlignment="1" applyProtection="1">
      <alignment vertical="center"/>
      <protection locked="0"/>
    </xf>
    <xf numFmtId="0" fontId="6" fillId="0" borderId="7" xfId="0" applyFont="1" applyBorder="1" applyAlignment="1" applyProtection="1">
      <alignment vertical="center" wrapText="1"/>
      <protection locked="0"/>
    </xf>
    <xf numFmtId="0" fontId="6" fillId="0" borderId="7" xfId="0" applyFont="1" applyBorder="1" applyAlignment="1" applyProtection="1">
      <alignment vertical="center"/>
      <protection locked="0"/>
    </xf>
    <xf numFmtId="0" fontId="6" fillId="0" borderId="7" xfId="0" applyFont="1" applyBorder="1" applyAlignment="1" applyProtection="1">
      <alignment horizontal="left" vertical="center" wrapText="1"/>
      <protection locked="0"/>
    </xf>
    <xf numFmtId="0" fontId="0" fillId="0" borderId="0" xfId="0" applyProtection="1">
      <protection locked="0"/>
    </xf>
    <xf numFmtId="0" fontId="7" fillId="0" borderId="35" xfId="0" applyFont="1" applyBorder="1" applyAlignment="1" applyProtection="1">
      <alignment horizontal="left" vertical="center"/>
      <protection locked="0"/>
    </xf>
    <xf numFmtId="0" fontId="7" fillId="0" borderId="36" xfId="0" applyFont="1" applyBorder="1" applyAlignment="1" applyProtection="1">
      <alignment horizontal="left" vertical="center"/>
      <protection locked="0"/>
    </xf>
    <xf numFmtId="0" fontId="6" fillId="0" borderId="37" xfId="0" applyFont="1" applyBorder="1" applyAlignment="1" applyProtection="1">
      <alignment horizontal="left" vertical="center"/>
      <protection locked="0"/>
    </xf>
    <xf numFmtId="0" fontId="6" fillId="2" borderId="0" xfId="0" applyFont="1" applyFill="1" applyAlignment="1" applyProtection="1">
      <alignment horizontal="left" vertical="center"/>
      <protection locked="0"/>
    </xf>
    <xf numFmtId="0" fontId="7" fillId="0" borderId="3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7" fillId="0" borderId="37" xfId="0" applyFont="1" applyBorder="1" applyAlignment="1" applyProtection="1">
      <alignment horizontal="left" vertical="center"/>
      <protection locked="0"/>
    </xf>
    <xf numFmtId="0" fontId="7" fillId="0" borderId="33" xfId="0" applyFont="1" applyBorder="1" applyAlignment="1" applyProtection="1">
      <alignment horizontal="left" vertical="top"/>
      <protection locked="0"/>
    </xf>
    <xf numFmtId="0" fontId="7" fillId="0" borderId="24" xfId="0" applyFont="1" applyBorder="1" applyAlignment="1" applyProtection="1">
      <alignment horizontal="left" vertical="top"/>
      <protection locked="0"/>
    </xf>
    <xf numFmtId="0" fontId="7" fillId="0" borderId="33"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0" fillId="0" borderId="25" xfId="0" applyBorder="1" applyProtection="1">
      <protection locked="0"/>
    </xf>
    <xf numFmtId="0" fontId="0" fillId="0" borderId="24" xfId="0" applyBorder="1" applyProtection="1">
      <protection locked="0"/>
    </xf>
    <xf numFmtId="0" fontId="6" fillId="0" borderId="25" xfId="0" applyFont="1" applyBorder="1" applyAlignment="1" applyProtection="1">
      <alignment horizontal="center" vertical="center"/>
      <protection locked="0"/>
    </xf>
    <xf numFmtId="0" fontId="7" fillId="0" borderId="26"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6" fillId="0" borderId="26" xfId="0" applyFont="1" applyBorder="1" applyAlignment="1" applyProtection="1">
      <alignment horizontal="center" vertical="top"/>
      <protection locked="0"/>
    </xf>
    <xf numFmtId="0" fontId="7" fillId="0" borderId="28" xfId="0" applyFont="1" applyBorder="1" applyAlignment="1" applyProtection="1">
      <alignment horizontal="left" vertical="top"/>
      <protection locked="0"/>
    </xf>
    <xf numFmtId="0" fontId="7" fillId="0" borderId="29" xfId="0" applyFont="1" applyBorder="1" applyAlignment="1" applyProtection="1">
      <alignment horizontal="left" vertical="top"/>
      <protection locked="0"/>
    </xf>
    <xf numFmtId="0" fontId="6" fillId="0" borderId="28" xfId="0" applyFont="1" applyBorder="1" applyAlignment="1" applyProtection="1">
      <alignment horizontal="center" vertical="top"/>
      <protection locked="0"/>
    </xf>
    <xf numFmtId="0" fontId="6" fillId="0" borderId="24"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21" fillId="0" borderId="26" xfId="0" applyFont="1" applyBorder="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27"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4" fontId="6" fillId="0" borderId="37" xfId="0" applyNumberFormat="1" applyFont="1" applyBorder="1" applyAlignment="1" applyProtection="1">
      <alignment horizontal="right" vertical="center"/>
      <protection locked="0"/>
    </xf>
    <xf numFmtId="0" fontId="6" fillId="0" borderId="37" xfId="0" applyFont="1" applyBorder="1" applyAlignment="1" applyProtection="1">
      <alignment horizontal="left" vertical="center" wrapText="1"/>
      <protection locked="0"/>
    </xf>
    <xf numFmtId="0" fontId="6" fillId="0" borderId="0" xfId="0" applyFont="1" applyAlignment="1" applyProtection="1">
      <alignment horizontal="right" vertical="center"/>
      <protection locked="0"/>
    </xf>
    <xf numFmtId="0" fontId="6" fillId="0" borderId="37" xfId="0" applyFont="1" applyBorder="1" applyAlignment="1" applyProtection="1">
      <alignment horizontal="right" vertical="center"/>
      <protection locked="0"/>
    </xf>
    <xf numFmtId="0" fontId="12" fillId="2" borderId="0" xfId="0" applyFont="1" applyFill="1" applyAlignment="1" applyProtection="1">
      <alignment horizontal="left" vertical="center"/>
      <protection locked="0"/>
    </xf>
    <xf numFmtId="164" fontId="6" fillId="0" borderId="57" xfId="3" applyNumberFormat="1" applyFont="1" applyFill="1" applyBorder="1" applyAlignment="1" applyProtection="1">
      <alignment horizontal="center" vertical="center" wrapText="1"/>
      <protection locked="0"/>
    </xf>
    <xf numFmtId="164" fontId="6" fillId="0" borderId="58" xfId="3" applyNumberFormat="1" applyFont="1" applyFill="1" applyBorder="1" applyAlignment="1" applyProtection="1">
      <alignment horizontal="center" vertical="center" wrapText="1"/>
      <protection locked="0"/>
    </xf>
    <xf numFmtId="164" fontId="6" fillId="0" borderId="59" xfId="3" applyNumberFormat="1" applyFont="1" applyFill="1" applyBorder="1" applyAlignment="1" applyProtection="1">
      <alignment horizontal="center" vertical="center" wrapText="1"/>
      <protection locked="0"/>
    </xf>
    <xf numFmtId="0" fontId="12" fillId="0" borderId="0" xfId="0" applyFont="1" applyAlignment="1" applyProtection="1">
      <alignment vertical="center"/>
      <protection locked="0"/>
    </xf>
    <xf numFmtId="0" fontId="6" fillId="0" borderId="0" xfId="0" applyFont="1" applyAlignment="1">
      <alignment horizontal="left" vertical="top" wrapText="1"/>
    </xf>
    <xf numFmtId="0" fontId="51" fillId="0" borderId="0" xfId="0" applyFont="1" applyAlignment="1">
      <alignment horizontal="left" vertical="top" wrapText="1"/>
    </xf>
    <xf numFmtId="0" fontId="6" fillId="0" borderId="0" xfId="0" applyFont="1" applyAlignment="1">
      <alignment horizontal="left" vertical="center" wrapText="1"/>
    </xf>
    <xf numFmtId="0" fontId="32" fillId="0" borderId="0" xfId="0" applyFont="1" applyAlignment="1">
      <alignment horizontal="left" vertical="top" wrapText="1"/>
    </xf>
    <xf numFmtId="0" fontId="7" fillId="0" borderId="0" xfId="0" applyFont="1" applyAlignment="1">
      <alignment horizontal="left" vertical="center" wrapText="1"/>
    </xf>
    <xf numFmtId="0" fontId="6" fillId="9" borderId="28" xfId="0" applyFont="1" applyFill="1" applyBorder="1" applyAlignment="1" applyProtection="1">
      <alignment horizontal="center" vertical="center"/>
      <protection locked="0"/>
    </xf>
    <xf numFmtId="0" fontId="6" fillId="9" borderId="29" xfId="0" applyFont="1" applyFill="1" applyBorder="1" applyAlignment="1" applyProtection="1">
      <alignment horizontal="center" vertical="center"/>
      <protection locked="0"/>
    </xf>
    <xf numFmtId="0" fontId="6" fillId="9" borderId="30" xfId="0" applyFont="1" applyFill="1" applyBorder="1" applyAlignment="1" applyProtection="1">
      <alignment horizontal="center" vertical="center"/>
      <protection locked="0"/>
    </xf>
    <xf numFmtId="4" fontId="6" fillId="9" borderId="35" xfId="0" applyNumberFormat="1" applyFont="1" applyFill="1" applyBorder="1" applyAlignment="1" applyProtection="1">
      <alignment horizontal="right" vertical="center"/>
      <protection locked="0"/>
    </xf>
    <xf numFmtId="4" fontId="6" fillId="9" borderId="36" xfId="0" applyNumberFormat="1" applyFont="1" applyFill="1" applyBorder="1" applyAlignment="1" applyProtection="1">
      <alignment horizontal="right" vertical="center"/>
      <protection locked="0"/>
    </xf>
    <xf numFmtId="0" fontId="6" fillId="9" borderId="35" xfId="0" applyFont="1" applyFill="1" applyBorder="1" applyAlignment="1" applyProtection="1">
      <alignment horizontal="right" vertical="center"/>
      <protection locked="0"/>
    </xf>
    <xf numFmtId="0" fontId="6" fillId="9" borderId="36" xfId="0" applyFont="1" applyFill="1" applyBorder="1" applyAlignment="1" applyProtection="1">
      <alignment horizontal="right" vertical="center"/>
      <protection locked="0"/>
    </xf>
    <xf numFmtId="0" fontId="6" fillId="9" borderId="33" xfId="0" applyFont="1" applyFill="1" applyBorder="1" applyAlignment="1" applyProtection="1">
      <alignment horizontal="left" vertical="top"/>
      <protection locked="0"/>
    </xf>
    <xf numFmtId="0" fontId="6" fillId="9" borderId="24" xfId="0" applyFont="1" applyFill="1" applyBorder="1" applyAlignment="1" applyProtection="1">
      <alignment horizontal="left" vertical="top"/>
      <protection locked="0"/>
    </xf>
    <xf numFmtId="0" fontId="6" fillId="9" borderId="25" xfId="0" applyFont="1" applyFill="1" applyBorder="1" applyAlignment="1" applyProtection="1">
      <alignment horizontal="left" vertical="top"/>
      <protection locked="0"/>
    </xf>
    <xf numFmtId="0" fontId="6" fillId="9" borderId="26" xfId="0" applyFont="1" applyFill="1" applyBorder="1" applyAlignment="1" applyProtection="1">
      <alignment horizontal="left" vertical="top"/>
      <protection locked="0"/>
    </xf>
    <xf numFmtId="0" fontId="6" fillId="9" borderId="0" xfId="0" applyFont="1" applyFill="1" applyAlignment="1" applyProtection="1">
      <alignment horizontal="left" vertical="top"/>
      <protection locked="0"/>
    </xf>
    <xf numFmtId="0" fontId="6" fillId="9" borderId="27" xfId="0" applyFont="1" applyFill="1" applyBorder="1" applyAlignment="1" applyProtection="1">
      <alignment horizontal="left" vertical="top"/>
      <protection locked="0"/>
    </xf>
    <xf numFmtId="0" fontId="6" fillId="9" borderId="28" xfId="0" applyFont="1" applyFill="1" applyBorder="1" applyAlignment="1" applyProtection="1">
      <alignment horizontal="left" vertical="top"/>
      <protection locked="0"/>
    </xf>
    <xf numFmtId="0" fontId="6" fillId="9" borderId="29" xfId="0" applyFont="1" applyFill="1" applyBorder="1" applyAlignment="1" applyProtection="1">
      <alignment horizontal="left" vertical="top"/>
      <protection locked="0"/>
    </xf>
    <xf numFmtId="0" fontId="6" fillId="9" borderId="30" xfId="0" applyFont="1" applyFill="1" applyBorder="1" applyAlignment="1" applyProtection="1">
      <alignment horizontal="left" vertical="top"/>
      <protection locked="0"/>
    </xf>
    <xf numFmtId="0" fontId="7" fillId="9" borderId="35" xfId="0" applyFont="1" applyFill="1" applyBorder="1" applyAlignment="1" applyProtection="1">
      <alignment horizontal="left" vertical="center"/>
      <protection locked="0"/>
    </xf>
    <xf numFmtId="0" fontId="7" fillId="9" borderId="36" xfId="0" applyFont="1" applyFill="1" applyBorder="1" applyAlignment="1" applyProtection="1">
      <alignment horizontal="left" vertical="center"/>
      <protection locked="0"/>
    </xf>
    <xf numFmtId="0" fontId="7" fillId="9" borderId="37" xfId="0" applyFont="1" applyFill="1" applyBorder="1" applyAlignment="1" applyProtection="1">
      <alignment horizontal="left" vertical="center"/>
      <protection locked="0"/>
    </xf>
    <xf numFmtId="0" fontId="6" fillId="9" borderId="26" xfId="0" applyFont="1" applyFill="1" applyBorder="1" applyAlignment="1" applyProtection="1">
      <alignment horizontal="left" vertical="center"/>
      <protection locked="0"/>
    </xf>
    <xf numFmtId="0" fontId="6" fillId="9" borderId="0" xfId="0" applyFont="1" applyFill="1" applyAlignment="1" applyProtection="1">
      <alignment horizontal="left" vertical="center"/>
      <protection locked="0"/>
    </xf>
    <xf numFmtId="0" fontId="6" fillId="9" borderId="27" xfId="0" applyFont="1" applyFill="1" applyBorder="1" applyAlignment="1" applyProtection="1">
      <alignment horizontal="left" vertical="center"/>
      <protection locked="0"/>
    </xf>
    <xf numFmtId="0" fontId="6" fillId="9" borderId="33" xfId="0" applyFont="1" applyFill="1" applyBorder="1" applyAlignment="1" applyProtection="1">
      <alignment horizontal="left" vertical="center"/>
      <protection locked="0"/>
    </xf>
    <xf numFmtId="0" fontId="6" fillId="9" borderId="24" xfId="0" applyFont="1" applyFill="1" applyBorder="1" applyAlignment="1" applyProtection="1">
      <alignment horizontal="left" vertical="center"/>
      <protection locked="0"/>
    </xf>
    <xf numFmtId="0" fontId="6" fillId="9" borderId="25" xfId="0" applyFont="1" applyFill="1" applyBorder="1" applyAlignment="1" applyProtection="1">
      <alignment horizontal="left" vertical="center"/>
      <protection locked="0"/>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6" fillId="9" borderId="7" xfId="0" applyFont="1" applyFill="1" applyBorder="1" applyAlignment="1" applyProtection="1">
      <alignment horizontal="left" vertical="center"/>
      <protection locked="0"/>
    </xf>
    <xf numFmtId="0" fontId="6" fillId="9" borderId="35" xfId="0" applyFont="1" applyFill="1" applyBorder="1" applyAlignment="1" applyProtection="1">
      <alignment horizontal="left" vertical="center"/>
      <protection locked="0"/>
    </xf>
    <xf numFmtId="0" fontId="6" fillId="9" borderId="36" xfId="0" applyFont="1" applyFill="1" applyBorder="1" applyAlignment="1" applyProtection="1">
      <alignment horizontal="left" vertical="center"/>
      <protection locked="0"/>
    </xf>
    <xf numFmtId="0" fontId="6" fillId="9" borderId="37" xfId="0" applyFont="1" applyFill="1" applyBorder="1" applyAlignment="1" applyProtection="1">
      <alignment horizontal="left" vertical="center"/>
      <protection locked="0"/>
    </xf>
    <xf numFmtId="0" fontId="18" fillId="0" borderId="7" xfId="0" applyFont="1" applyBorder="1" applyAlignment="1">
      <alignment horizontal="center" vertical="center" wrapText="1"/>
    </xf>
    <xf numFmtId="0" fontId="6" fillId="0" borderId="7" xfId="0" applyFont="1" applyBorder="1" applyAlignment="1">
      <alignment horizontal="left" vertical="center" wrapText="1"/>
    </xf>
    <xf numFmtId="0" fontId="17" fillId="0" borderId="7"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left" vertical="center"/>
    </xf>
    <xf numFmtId="0" fontId="22" fillId="0" borderId="25"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30" xfId="0" applyFont="1" applyBorder="1" applyAlignment="1">
      <alignment horizontal="center" vertical="center" wrapText="1"/>
    </xf>
    <xf numFmtId="0" fontId="6"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23" fillId="0" borderId="2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30" xfId="0" applyFont="1" applyBorder="1" applyAlignment="1">
      <alignment horizontal="center" vertical="center" wrapText="1"/>
    </xf>
    <xf numFmtId="0" fontId="49" fillId="9" borderId="29" xfId="0" applyFont="1" applyFill="1" applyBorder="1" applyAlignment="1">
      <alignment horizontal="center" vertical="center" wrapText="1"/>
    </xf>
    <xf numFmtId="0" fontId="49" fillId="9" borderId="30" xfId="0" applyFont="1" applyFill="1" applyBorder="1" applyAlignment="1">
      <alignment horizontal="center" vertical="center" wrapText="1"/>
    </xf>
    <xf numFmtId="2" fontId="48" fillId="0" borderId="0" xfId="0" applyNumberFormat="1" applyFont="1" applyAlignment="1">
      <alignment horizontal="center" vertical="center"/>
    </xf>
    <xf numFmtId="0" fontId="7" fillId="9" borderId="36" xfId="0" applyFont="1" applyFill="1" applyBorder="1" applyAlignment="1">
      <alignment horizontal="center" vertical="center" wrapText="1"/>
    </xf>
    <xf numFmtId="0" fontId="7" fillId="9" borderId="37" xfId="0" applyFont="1" applyFill="1" applyBorder="1" applyAlignment="1">
      <alignment horizontal="center" vertical="center" wrapText="1"/>
    </xf>
    <xf numFmtId="2" fontId="6" fillId="9" borderId="17" xfId="3" applyNumberFormat="1" applyFont="1" applyFill="1" applyBorder="1" applyAlignment="1" applyProtection="1">
      <alignment horizontal="center" vertical="center" wrapText="1"/>
    </xf>
    <xf numFmtId="2" fontId="6" fillId="9" borderId="35" xfId="3" applyNumberFormat="1" applyFont="1" applyFill="1" applyBorder="1" applyAlignment="1" applyProtection="1">
      <alignment horizontal="center" vertical="center" wrapText="1"/>
    </xf>
    <xf numFmtId="2" fontId="6" fillId="9" borderId="18" xfId="3" applyNumberFormat="1" applyFont="1" applyFill="1" applyBorder="1" applyAlignment="1" applyProtection="1">
      <alignment horizontal="center" vertical="center" wrapText="1"/>
    </xf>
    <xf numFmtId="1" fontId="14" fillId="13" borderId="33" xfId="0" applyNumberFormat="1" applyFont="1" applyFill="1" applyBorder="1" applyAlignment="1">
      <alignment horizontal="center" vertical="center"/>
    </xf>
    <xf numFmtId="1" fontId="14" fillId="13" borderId="26" xfId="0" applyNumberFormat="1" applyFont="1" applyFill="1" applyBorder="1" applyAlignment="1">
      <alignment horizontal="center" vertical="center"/>
    </xf>
    <xf numFmtId="0" fontId="14" fillId="12" borderId="25" xfId="0" applyFont="1" applyFill="1" applyBorder="1" applyAlignment="1">
      <alignment horizontal="left" vertical="center" wrapText="1"/>
    </xf>
    <xf numFmtId="0" fontId="14" fillId="12" borderId="16" xfId="0" applyFont="1" applyFill="1" applyBorder="1" applyAlignment="1">
      <alignment horizontal="left" vertical="center" wrapText="1"/>
    </xf>
    <xf numFmtId="0" fontId="14" fillId="12" borderId="30" xfId="0" applyFont="1" applyFill="1" applyBorder="1" applyAlignment="1">
      <alignment horizontal="left" vertical="center" wrapText="1"/>
    </xf>
    <xf numFmtId="0" fontId="14" fillId="12" borderId="2" xfId="0" applyFont="1" applyFill="1" applyBorder="1" applyAlignment="1">
      <alignment horizontal="left" vertical="center" wrapText="1"/>
    </xf>
    <xf numFmtId="0" fontId="14" fillId="13" borderId="25" xfId="0" applyFont="1" applyFill="1" applyBorder="1" applyAlignment="1">
      <alignment horizontal="left" vertical="center" wrapText="1"/>
    </xf>
    <xf numFmtId="0" fontId="14" fillId="13" borderId="16" xfId="0" applyFont="1" applyFill="1" applyBorder="1" applyAlignment="1">
      <alignment horizontal="left" vertical="center" wrapText="1"/>
    </xf>
    <xf numFmtId="0" fontId="14" fillId="13" borderId="27" xfId="0" applyFont="1" applyFill="1" applyBorder="1" applyAlignment="1">
      <alignment horizontal="left" vertical="center" wrapText="1"/>
    </xf>
    <xf numFmtId="0" fontId="14" fillId="13" borderId="1" xfId="0" applyFont="1" applyFill="1" applyBorder="1" applyAlignment="1">
      <alignment horizontal="left" vertical="center" wrapText="1"/>
    </xf>
    <xf numFmtId="0" fontId="14" fillId="13" borderId="30" xfId="0" applyFont="1" applyFill="1" applyBorder="1" applyAlignment="1">
      <alignment horizontal="left" vertical="center" wrapText="1"/>
    </xf>
    <xf numFmtId="0" fontId="14" fillId="13" borderId="2" xfId="0" applyFont="1" applyFill="1" applyBorder="1" applyAlignment="1">
      <alignment horizontal="left" vertical="center" wrapText="1"/>
    </xf>
    <xf numFmtId="0" fontId="32" fillId="5" borderId="25" xfId="0" applyFont="1" applyFill="1" applyBorder="1" applyAlignment="1">
      <alignment horizontal="left" vertical="center" wrapText="1"/>
    </xf>
    <xf numFmtId="0" fontId="32" fillId="5" borderId="16" xfId="0" applyFont="1" applyFill="1" applyBorder="1" applyAlignment="1">
      <alignment horizontal="left" vertical="center" wrapText="1"/>
    </xf>
    <xf numFmtId="0" fontId="32" fillId="5" borderId="30" xfId="0" applyFont="1" applyFill="1" applyBorder="1" applyAlignment="1">
      <alignment horizontal="left" vertical="center" wrapText="1"/>
    </xf>
    <xf numFmtId="0" fontId="32" fillId="5" borderId="2" xfId="0" applyFont="1" applyFill="1" applyBorder="1" applyAlignment="1">
      <alignment horizontal="left" vertical="center" wrapText="1"/>
    </xf>
    <xf numFmtId="0" fontId="14" fillId="11" borderId="37" xfId="0" applyFont="1" applyFill="1" applyBorder="1" applyAlignment="1">
      <alignment horizontal="left" vertical="center" wrapText="1"/>
    </xf>
    <xf numFmtId="0" fontId="14" fillId="11" borderId="7" xfId="0" applyFont="1" applyFill="1" applyBorder="1" applyAlignment="1">
      <alignment horizontal="left" vertical="center" wrapText="1"/>
    </xf>
    <xf numFmtId="0" fontId="3" fillId="2" borderId="0" xfId="0" applyFont="1" applyFill="1" applyAlignment="1">
      <alignment horizontal="left" vertical="center" wrapText="1"/>
    </xf>
    <xf numFmtId="0" fontId="12" fillId="2" borderId="0" xfId="0" applyFont="1" applyFill="1" applyAlignment="1">
      <alignment horizontal="left" vertical="center" wrapText="1"/>
    </xf>
    <xf numFmtId="0" fontId="12" fillId="2" borderId="29" xfId="0" applyFont="1" applyFill="1" applyBorder="1" applyAlignment="1">
      <alignment horizontal="left" vertical="center" wrapText="1"/>
    </xf>
    <xf numFmtId="0" fontId="3" fillId="0" borderId="0" xfId="0" applyFont="1" applyAlignment="1">
      <alignment horizontal="left" vertical="center" wrapText="1"/>
    </xf>
    <xf numFmtId="0" fontId="7" fillId="9" borderId="24" xfId="0" applyFont="1" applyFill="1" applyBorder="1" applyAlignment="1">
      <alignment horizontal="left" vertical="center" wrapText="1"/>
    </xf>
    <xf numFmtId="0" fontId="7" fillId="9" borderId="29" xfId="0" applyFont="1" applyFill="1" applyBorder="1" applyAlignment="1">
      <alignment horizontal="left" vertical="center" wrapText="1"/>
    </xf>
    <xf numFmtId="1" fontId="7" fillId="9" borderId="24" xfId="0" applyNumberFormat="1" applyFont="1" applyFill="1" applyBorder="1" applyAlignment="1">
      <alignment horizontal="center" vertical="center" wrapText="1"/>
    </xf>
    <xf numFmtId="1" fontId="7" fillId="9" borderId="29" xfId="0" applyNumberFormat="1" applyFont="1" applyFill="1" applyBorder="1" applyAlignment="1">
      <alignment horizontal="center" vertical="center" wrapText="1"/>
    </xf>
    <xf numFmtId="0" fontId="26" fillId="0" borderId="7" xfId="0" applyFont="1" applyBorder="1" applyAlignment="1">
      <alignment vertical="center" wrapText="1"/>
    </xf>
    <xf numFmtId="0" fontId="26" fillId="0" borderId="7" xfId="0" applyFont="1" applyBorder="1" applyAlignment="1">
      <alignment horizontal="left" vertical="center" wrapText="1"/>
    </xf>
    <xf numFmtId="0" fontId="26" fillId="0" borderId="9" xfId="0" applyFont="1" applyBorder="1" applyAlignment="1">
      <alignment vertical="center" wrapText="1"/>
    </xf>
    <xf numFmtId="0" fontId="26" fillId="0" borderId="9" xfId="0" applyFont="1" applyBorder="1" applyAlignment="1">
      <alignment horizontal="left" vertical="center" wrapText="1"/>
    </xf>
    <xf numFmtId="0" fontId="25" fillId="0" borderId="5" xfId="0" applyFont="1" applyBorder="1" applyAlignment="1">
      <alignment horizontal="left" vertical="center" wrapText="1"/>
    </xf>
    <xf numFmtId="0" fontId="25" fillId="0" borderId="7" xfId="0" applyFont="1" applyBorder="1" applyAlignment="1">
      <alignment horizontal="left" vertical="center" wrapText="1"/>
    </xf>
    <xf numFmtId="0" fontId="25" fillId="0" borderId="9" xfId="0" applyFont="1" applyBorder="1" applyAlignment="1">
      <alignment horizontal="left" vertical="center"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29" fillId="0" borderId="48" xfId="0" applyFont="1" applyBorder="1" applyAlignment="1">
      <alignment horizontal="left" vertical="center" wrapText="1"/>
    </xf>
    <xf numFmtId="0" fontId="29" fillId="0" borderId="37" xfId="0" applyFont="1" applyBorder="1" applyAlignment="1">
      <alignment horizontal="left" vertical="center" wrapText="1"/>
    </xf>
    <xf numFmtId="0" fontId="29" fillId="0" borderId="49" xfId="0" applyFont="1" applyBorder="1" applyAlignment="1">
      <alignment horizontal="left" vertical="center" wrapText="1"/>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28" fillId="0" borderId="48" xfId="0" applyFont="1" applyBorder="1" applyAlignment="1">
      <alignment horizontal="left" vertical="center" wrapText="1"/>
    </xf>
    <xf numFmtId="0" fontId="28" fillId="0" borderId="37" xfId="0" applyFont="1" applyBorder="1" applyAlignment="1">
      <alignment horizontal="left" vertical="center" wrapText="1"/>
    </xf>
    <xf numFmtId="2" fontId="6" fillId="9" borderId="39" xfId="3" applyNumberFormat="1" applyFont="1" applyFill="1" applyBorder="1" applyAlignment="1" applyProtection="1">
      <alignment horizontal="center" vertical="center" wrapText="1"/>
    </xf>
    <xf numFmtId="2" fontId="6" fillId="9" borderId="26" xfId="3" applyNumberFormat="1" applyFont="1" applyFill="1" applyBorder="1" applyAlignment="1" applyProtection="1">
      <alignment horizontal="center" vertical="center" wrapText="1"/>
    </xf>
    <xf numFmtId="2" fontId="6" fillId="9" borderId="38" xfId="3" applyNumberFormat="1" applyFont="1" applyFill="1" applyBorder="1" applyAlignment="1" applyProtection="1">
      <alignment horizontal="center" vertical="center" wrapText="1"/>
    </xf>
    <xf numFmtId="0" fontId="26" fillId="0" borderId="3" xfId="0" applyFont="1" applyBorder="1" applyAlignment="1">
      <alignment horizontal="left" vertical="center" wrapText="1"/>
    </xf>
    <xf numFmtId="0" fontId="26" fillId="0" borderId="1" xfId="0" applyFont="1" applyBorder="1" applyAlignment="1">
      <alignment horizontal="left" vertical="center" wrapText="1"/>
    </xf>
    <xf numFmtId="0" fontId="26" fillId="0" borderId="15" xfId="0" applyFont="1" applyBorder="1" applyAlignment="1">
      <alignment horizontal="left" vertical="center" wrapText="1"/>
    </xf>
    <xf numFmtId="0" fontId="30" fillId="0" borderId="47" xfId="0" applyFont="1" applyBorder="1" applyAlignment="1">
      <alignment horizontal="left" vertical="center" wrapText="1"/>
    </xf>
    <xf numFmtId="0" fontId="30" fillId="0" borderId="27" xfId="0" applyFont="1" applyBorder="1" applyAlignment="1">
      <alignment horizontal="left" vertical="center" wrapText="1"/>
    </xf>
    <xf numFmtId="0" fontId="30" fillId="0" borderId="46"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vertical="center" wrapText="1"/>
    </xf>
    <xf numFmtId="0" fontId="26" fillId="0" borderId="1" xfId="0" applyFont="1" applyBorder="1" applyAlignment="1">
      <alignment vertical="center" wrapText="1"/>
    </xf>
    <xf numFmtId="0" fontId="26" fillId="0" borderId="2" xfId="0" applyFont="1" applyBorder="1" applyAlignment="1">
      <alignment vertical="center" wrapText="1"/>
    </xf>
    <xf numFmtId="0" fontId="7" fillId="0" borderId="3" xfId="0" applyFont="1" applyBorder="1" applyAlignment="1">
      <alignment horizontal="left" vertical="top" wrapText="1"/>
    </xf>
    <xf numFmtId="0" fontId="7" fillId="0" borderId="34" xfId="0" applyFont="1" applyBorder="1" applyAlignment="1">
      <alignment horizontal="left" vertical="top" wrapText="1"/>
    </xf>
    <xf numFmtId="0" fontId="7" fillId="0" borderId="15" xfId="0" applyFont="1" applyBorder="1" applyAlignment="1">
      <alignment horizontal="left" vertical="top" wrapText="1"/>
    </xf>
    <xf numFmtId="0" fontId="7" fillId="0" borderId="23" xfId="0" applyFont="1" applyBorder="1" applyAlignment="1">
      <alignment horizontal="left" vertical="top" wrapText="1"/>
    </xf>
    <xf numFmtId="0" fontId="7" fillId="0" borderId="47" xfId="0" applyFont="1" applyBorder="1" applyAlignment="1">
      <alignment horizontal="left" vertical="top" wrapText="1"/>
    </xf>
    <xf numFmtId="0" fontId="7" fillId="0" borderId="46" xfId="0" applyFont="1" applyBorder="1" applyAlignment="1">
      <alignment horizontal="left" vertical="top" wrapText="1"/>
    </xf>
    <xf numFmtId="0" fontId="27" fillId="0" borderId="30" xfId="0" applyFont="1" applyBorder="1" applyAlignment="1">
      <alignment horizontal="left" vertical="center" wrapText="1"/>
    </xf>
    <xf numFmtId="0" fontId="27" fillId="0" borderId="37" xfId="0" applyFont="1" applyBorder="1" applyAlignment="1">
      <alignment horizontal="left" vertical="center" wrapText="1"/>
    </xf>
    <xf numFmtId="0" fontId="27" fillId="0" borderId="49" xfId="0" applyFont="1" applyBorder="1" applyAlignment="1">
      <alignment horizontal="left" vertical="center" wrapText="1"/>
    </xf>
    <xf numFmtId="0" fontId="24" fillId="0" borderId="2" xfId="0" applyFont="1" applyBorder="1" applyAlignment="1">
      <alignment horizontal="left" vertical="center" wrapText="1"/>
    </xf>
    <xf numFmtId="0" fontId="24" fillId="0" borderId="7" xfId="0" applyFont="1" applyBorder="1" applyAlignment="1">
      <alignment horizontal="left" vertical="center" wrapText="1"/>
    </xf>
    <xf numFmtId="0" fontId="24" fillId="0" borderId="9" xfId="0" applyFont="1" applyBorder="1" applyAlignment="1">
      <alignment horizontal="left" vertical="center" wrapText="1"/>
    </xf>
    <xf numFmtId="0" fontId="24" fillId="0" borderId="3" xfId="0" applyFont="1" applyBorder="1" applyAlignment="1">
      <alignment horizontal="left" vertical="center" wrapText="1"/>
    </xf>
    <xf numFmtId="0" fontId="24" fillId="0" borderId="1" xfId="0" applyFont="1" applyBorder="1" applyAlignment="1">
      <alignment horizontal="left" vertical="center" wrapText="1"/>
    </xf>
    <xf numFmtId="0" fontId="24" fillId="0" borderId="15" xfId="0" applyFont="1" applyBorder="1" applyAlignment="1">
      <alignment horizontal="left" vertical="center" wrapText="1"/>
    </xf>
    <xf numFmtId="0" fontId="7" fillId="0" borderId="29"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30" xfId="0" applyFont="1" applyBorder="1" applyAlignment="1">
      <alignment horizontal="center" vertical="center" wrapText="1"/>
    </xf>
    <xf numFmtId="0" fontId="17" fillId="0" borderId="37" xfId="0" applyFont="1" applyBorder="1" applyAlignment="1">
      <alignment horizontal="center" vertical="center" wrapText="1"/>
    </xf>
    <xf numFmtId="0" fontId="7" fillId="0" borderId="0" xfId="0" applyFont="1" applyAlignment="1">
      <alignment horizontal="center" vertical="center" wrapText="1"/>
    </xf>
    <xf numFmtId="0" fontId="56" fillId="2" borderId="56" xfId="0" applyFont="1" applyFill="1" applyBorder="1" applyAlignment="1" applyProtection="1">
      <alignment horizontal="center" vertical="center" wrapText="1"/>
      <protection locked="0"/>
    </xf>
    <xf numFmtId="0" fontId="56" fillId="2" borderId="60" xfId="0" applyFont="1" applyFill="1" applyBorder="1" applyAlignment="1" applyProtection="1">
      <alignment horizontal="center" vertical="center" wrapText="1"/>
      <protection locked="0"/>
    </xf>
    <xf numFmtId="0" fontId="56" fillId="2" borderId="56" xfId="0" applyFont="1" applyFill="1" applyBorder="1" applyAlignment="1">
      <alignment horizontal="center" vertical="center" wrapText="1"/>
    </xf>
    <xf numFmtId="0" fontId="56" fillId="2" borderId="60" xfId="0" applyFont="1" applyFill="1" applyBorder="1" applyAlignment="1">
      <alignment horizontal="center" vertical="center" wrapText="1"/>
    </xf>
    <xf numFmtId="0" fontId="57" fillId="2" borderId="56" xfId="0" applyFont="1" applyFill="1" applyBorder="1" applyAlignment="1" applyProtection="1">
      <alignment horizontal="center" vertical="center" wrapText="1"/>
      <protection locked="0"/>
    </xf>
    <xf numFmtId="0" fontId="57" fillId="2" borderId="60" xfId="0" applyFont="1" applyFill="1" applyBorder="1" applyAlignment="1" applyProtection="1">
      <alignment horizontal="center" vertical="center" wrapText="1"/>
      <protection locked="0"/>
    </xf>
    <xf numFmtId="0" fontId="57" fillId="2" borderId="56" xfId="0" applyFont="1" applyFill="1" applyBorder="1" applyAlignment="1">
      <alignment horizontal="center" vertical="center" wrapText="1"/>
    </xf>
    <xf numFmtId="0" fontId="57" fillId="2" borderId="60" xfId="0" applyFont="1" applyFill="1" applyBorder="1" applyAlignment="1">
      <alignment horizontal="center" vertical="center" wrapText="1"/>
    </xf>
    <xf numFmtId="0" fontId="58" fillId="2" borderId="56" xfId="0" applyFont="1" applyFill="1" applyBorder="1" applyAlignment="1" applyProtection="1">
      <alignment horizontal="center" vertical="center" wrapText="1"/>
      <protection locked="0"/>
    </xf>
    <xf numFmtId="0" fontId="58" fillId="2" borderId="60" xfId="0" applyFont="1" applyFill="1" applyBorder="1" applyAlignment="1" applyProtection="1">
      <alignment horizontal="center" vertical="center" wrapText="1"/>
      <protection locked="0"/>
    </xf>
    <xf numFmtId="0" fontId="58" fillId="2" borderId="56" xfId="0" applyFont="1" applyFill="1" applyBorder="1" applyAlignment="1">
      <alignment horizontal="center" vertical="center" wrapText="1"/>
    </xf>
    <xf numFmtId="0" fontId="58" fillId="2" borderId="60" xfId="0" applyFont="1" applyFill="1" applyBorder="1" applyAlignment="1">
      <alignment horizontal="center" vertical="center" wrapText="1"/>
    </xf>
    <xf numFmtId="0" fontId="20" fillId="0" borderId="3" xfId="0" applyFont="1" applyBorder="1" applyAlignment="1">
      <alignment horizontal="left" vertical="center" wrapText="1"/>
    </xf>
    <xf numFmtId="0" fontId="20" fillId="0" borderId="1" xfId="0" applyFont="1" applyBorder="1" applyAlignment="1">
      <alignment horizontal="left" vertical="center" wrapText="1"/>
    </xf>
    <xf numFmtId="0" fontId="20" fillId="0" borderId="15" xfId="0" applyFont="1" applyBorder="1" applyAlignment="1">
      <alignment horizontal="left" vertical="center" wrapText="1"/>
    </xf>
    <xf numFmtId="0" fontId="25" fillId="0" borderId="3" xfId="0" applyFont="1" applyBorder="1" applyAlignment="1">
      <alignment horizontal="left" vertical="center" wrapText="1"/>
    </xf>
    <xf numFmtId="0" fontId="25" fillId="0" borderId="1" xfId="0" applyFont="1" applyBorder="1" applyAlignment="1">
      <alignment horizontal="left" vertical="center" wrapText="1"/>
    </xf>
    <xf numFmtId="0" fontId="25" fillId="0" borderId="15" xfId="0" applyFont="1" applyBorder="1" applyAlignment="1">
      <alignment horizontal="left" vertical="center" wrapText="1"/>
    </xf>
    <xf numFmtId="0" fontId="7" fillId="0" borderId="39" xfId="0" applyFont="1" applyBorder="1" applyAlignment="1">
      <alignment horizontal="left" vertical="top" wrapText="1"/>
    </xf>
    <xf numFmtId="0" fontId="7" fillId="0" borderId="38" xfId="0" applyFont="1" applyBorder="1" applyAlignment="1">
      <alignment horizontal="left" vertical="top" wrapText="1"/>
    </xf>
    <xf numFmtId="0" fontId="5" fillId="4" borderId="7" xfId="0" applyFont="1" applyFill="1" applyBorder="1" applyAlignment="1" applyProtection="1">
      <alignment horizontal="left" vertical="center" wrapText="1"/>
      <protection locked="0"/>
    </xf>
    <xf numFmtId="0" fontId="5" fillId="4" borderId="35" xfId="0" applyFont="1" applyFill="1" applyBorder="1" applyAlignment="1" applyProtection="1">
      <alignment horizontal="left" vertical="center" wrapText="1"/>
      <protection locked="0"/>
    </xf>
    <xf numFmtId="0" fontId="8" fillId="5" borderId="7" xfId="0" applyFont="1" applyFill="1" applyBorder="1" applyAlignment="1" applyProtection="1">
      <alignment horizontal="left" vertical="top" wrapText="1"/>
      <protection locked="0"/>
    </xf>
    <xf numFmtId="0" fontId="5" fillId="4" borderId="36"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top" wrapText="1"/>
      <protection locked="0"/>
    </xf>
    <xf numFmtId="0" fontId="8" fillId="5" borderId="36" xfId="0" applyFont="1" applyFill="1" applyBorder="1" applyAlignment="1" applyProtection="1">
      <alignment horizontal="left" vertical="top" wrapText="1"/>
      <protection locked="0"/>
    </xf>
    <xf numFmtId="0" fontId="8" fillId="5" borderId="37" xfId="0" applyFont="1" applyFill="1" applyBorder="1" applyAlignment="1" applyProtection="1">
      <alignment horizontal="left" vertical="top" wrapText="1"/>
      <protection locked="0"/>
    </xf>
    <xf numFmtId="0" fontId="3" fillId="5" borderId="35" xfId="0" applyFont="1" applyFill="1" applyBorder="1" applyAlignment="1" applyProtection="1">
      <alignment horizontal="left" vertical="top" wrapText="1"/>
      <protection locked="0"/>
    </xf>
    <xf numFmtId="0" fontId="3" fillId="5" borderId="36" xfId="0" applyFont="1" applyFill="1" applyBorder="1" applyAlignment="1" applyProtection="1">
      <alignment horizontal="left" vertical="top" wrapText="1"/>
      <protection locked="0"/>
    </xf>
    <xf numFmtId="0" fontId="3" fillId="5" borderId="37" xfId="0" applyFont="1" applyFill="1" applyBorder="1" applyAlignment="1" applyProtection="1">
      <alignment horizontal="left" vertical="top" wrapText="1"/>
      <protection locked="0"/>
    </xf>
    <xf numFmtId="0" fontId="33" fillId="14" borderId="35" xfId="0" applyFont="1" applyFill="1" applyBorder="1" applyAlignment="1" applyProtection="1">
      <alignment horizontal="left" vertical="center" wrapText="1"/>
      <protection locked="0"/>
    </xf>
    <xf numFmtId="0" fontId="33" fillId="14" borderId="36" xfId="0" applyFont="1" applyFill="1" applyBorder="1" applyAlignment="1" applyProtection="1">
      <alignment horizontal="left" vertical="center" wrapText="1"/>
      <protection locked="0"/>
    </xf>
    <xf numFmtId="0" fontId="8" fillId="10" borderId="35" xfId="0" applyFont="1" applyFill="1" applyBorder="1" applyAlignment="1" applyProtection="1">
      <alignment horizontal="left" vertical="top" wrapText="1"/>
      <protection locked="0"/>
    </xf>
    <xf numFmtId="0" fontId="8" fillId="10" borderId="36" xfId="0" applyFont="1" applyFill="1" applyBorder="1" applyAlignment="1" applyProtection="1">
      <alignment horizontal="left" vertical="top" wrapText="1"/>
      <protection locked="0"/>
    </xf>
    <xf numFmtId="0" fontId="8" fillId="10" borderId="37" xfId="0" applyFont="1" applyFill="1" applyBorder="1" applyAlignment="1" applyProtection="1">
      <alignment horizontal="left" vertical="top" wrapText="1"/>
      <protection locked="0"/>
    </xf>
    <xf numFmtId="0" fontId="3" fillId="10" borderId="35" xfId="0" applyFont="1" applyFill="1" applyBorder="1" applyAlignment="1" applyProtection="1">
      <alignment horizontal="left" vertical="top" wrapText="1"/>
      <protection locked="0"/>
    </xf>
    <xf numFmtId="0" fontId="3" fillId="10" borderId="36" xfId="0" applyFont="1" applyFill="1" applyBorder="1" applyAlignment="1" applyProtection="1">
      <alignment horizontal="left" vertical="top" wrapText="1"/>
      <protection locked="0"/>
    </xf>
    <xf numFmtId="0" fontId="3" fillId="10" borderId="37" xfId="0" applyFont="1" applyFill="1" applyBorder="1" applyAlignment="1" applyProtection="1">
      <alignment horizontal="left" vertical="top" wrapText="1"/>
      <protection locked="0"/>
    </xf>
    <xf numFmtId="0" fontId="5" fillId="15" borderId="35" xfId="0" applyFont="1" applyFill="1" applyBorder="1" applyAlignment="1" applyProtection="1">
      <alignment horizontal="left" vertical="center" wrapText="1"/>
      <protection locked="0"/>
    </xf>
    <xf numFmtId="0" fontId="5" fillId="15" borderId="36" xfId="0" applyFont="1" applyFill="1" applyBorder="1" applyAlignment="1" applyProtection="1">
      <alignment horizontal="left" vertical="center" wrapText="1"/>
      <protection locked="0"/>
    </xf>
    <xf numFmtId="0" fontId="8" fillId="7" borderId="35" xfId="0" applyFont="1" applyFill="1" applyBorder="1" applyAlignment="1" applyProtection="1">
      <alignment horizontal="left" vertical="top" wrapText="1"/>
      <protection locked="0"/>
    </xf>
    <xf numFmtId="0" fontId="8" fillId="7" borderId="36" xfId="0" applyFont="1" applyFill="1" applyBorder="1" applyAlignment="1" applyProtection="1">
      <alignment horizontal="left" vertical="top" wrapText="1"/>
      <protection locked="0"/>
    </xf>
    <xf numFmtId="0" fontId="8" fillId="7" borderId="37" xfId="0" applyFont="1" applyFill="1" applyBorder="1" applyAlignment="1" applyProtection="1">
      <alignment horizontal="left" vertical="top" wrapText="1"/>
      <protection locked="0"/>
    </xf>
    <xf numFmtId="0" fontId="3" fillId="7" borderId="35" xfId="0" applyFont="1" applyFill="1" applyBorder="1" applyAlignment="1" applyProtection="1">
      <alignment horizontal="left" vertical="top" wrapText="1"/>
      <protection locked="0"/>
    </xf>
    <xf numFmtId="0" fontId="3" fillId="7" borderId="36" xfId="0" applyFont="1" applyFill="1" applyBorder="1" applyAlignment="1" applyProtection="1">
      <alignment horizontal="left" vertical="top" wrapText="1"/>
      <protection locked="0"/>
    </xf>
    <xf numFmtId="0" fontId="3" fillId="7" borderId="37" xfId="0" applyFont="1" applyFill="1" applyBorder="1" applyAlignment="1" applyProtection="1">
      <alignment horizontal="left" vertical="top" wrapText="1"/>
      <protection locked="0"/>
    </xf>
    <xf numFmtId="0" fontId="5" fillId="16" borderId="35" xfId="0" applyFont="1" applyFill="1" applyBorder="1" applyAlignment="1" applyProtection="1">
      <alignment horizontal="left" vertical="center" wrapText="1"/>
      <protection locked="0"/>
    </xf>
    <xf numFmtId="0" fontId="5" fillId="16" borderId="36" xfId="0" applyFont="1" applyFill="1" applyBorder="1" applyAlignment="1" applyProtection="1">
      <alignment horizontal="left" vertical="center" wrapText="1"/>
      <protection locked="0"/>
    </xf>
    <xf numFmtId="0" fontId="3" fillId="6" borderId="35" xfId="0" applyFont="1" applyFill="1" applyBorder="1" applyAlignment="1" applyProtection="1">
      <alignment horizontal="left" vertical="top" wrapText="1"/>
      <protection locked="0"/>
    </xf>
    <xf numFmtId="0" fontId="3" fillId="6" borderId="36" xfId="0" applyFont="1" applyFill="1" applyBorder="1" applyAlignment="1" applyProtection="1">
      <alignment horizontal="left" vertical="top" wrapText="1"/>
      <protection locked="0"/>
    </xf>
    <xf numFmtId="0" fontId="3" fillId="6" borderId="37" xfId="0" applyFont="1" applyFill="1" applyBorder="1" applyAlignment="1" applyProtection="1">
      <alignment horizontal="left" vertical="top" wrapText="1"/>
      <protection locked="0"/>
    </xf>
    <xf numFmtId="0" fontId="8" fillId="6" borderId="35" xfId="0" applyFont="1" applyFill="1" applyBorder="1" applyAlignment="1" applyProtection="1">
      <alignment horizontal="left" vertical="top" wrapText="1"/>
      <protection locked="0"/>
    </xf>
    <xf numFmtId="0" fontId="8" fillId="6" borderId="36" xfId="0" applyFont="1" applyFill="1" applyBorder="1" applyAlignment="1" applyProtection="1">
      <alignment horizontal="left" vertical="top" wrapText="1"/>
      <protection locked="0"/>
    </xf>
    <xf numFmtId="0" fontId="8" fillId="6" borderId="37" xfId="0" applyFont="1" applyFill="1" applyBorder="1" applyAlignment="1" applyProtection="1">
      <alignment horizontal="left" vertical="top" wrapText="1"/>
      <protection locked="0"/>
    </xf>
    <xf numFmtId="0" fontId="12"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25" fillId="0" borderId="2" xfId="0" applyFont="1" applyBorder="1" applyAlignment="1">
      <alignment horizontal="left" vertical="center" wrapText="1"/>
    </xf>
    <xf numFmtId="0" fontId="30" fillId="0" borderId="47"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16" xfId="0" applyFont="1" applyBorder="1" applyAlignment="1">
      <alignment horizontal="left" vertical="center" wrapText="1"/>
    </xf>
    <xf numFmtId="0" fontId="30" fillId="0" borderId="1" xfId="0" applyFont="1" applyBorder="1" applyAlignment="1">
      <alignment horizontal="left" vertical="center" wrapText="1"/>
    </xf>
    <xf numFmtId="0" fontId="30" fillId="0" borderId="2" xfId="0" applyFont="1" applyBorder="1" applyAlignment="1">
      <alignment horizontal="left" vertical="center" wrapText="1"/>
    </xf>
    <xf numFmtId="0" fontId="30" fillId="0" borderId="16" xfId="0" applyFont="1" applyBorder="1" applyAlignment="1">
      <alignment vertical="center" wrapText="1"/>
    </xf>
    <xf numFmtId="0" fontId="30" fillId="0" borderId="1" xfId="0" applyFont="1" applyBorder="1" applyAlignment="1">
      <alignment vertical="center" wrapText="1"/>
    </xf>
    <xf numFmtId="0" fontId="30" fillId="0" borderId="2" xfId="0" applyFont="1" applyBorder="1" applyAlignment="1">
      <alignment vertical="center" wrapText="1"/>
    </xf>
    <xf numFmtId="0" fontId="26" fillId="0" borderId="16" xfId="0" applyFont="1" applyBorder="1" applyAlignment="1">
      <alignment horizontal="left" vertical="center" wrapText="1"/>
    </xf>
    <xf numFmtId="0" fontId="29" fillId="0" borderId="3" xfId="0" applyFont="1" applyBorder="1" applyAlignment="1">
      <alignment horizontal="left" vertical="center" wrapText="1"/>
    </xf>
    <xf numFmtId="0" fontId="29" fillId="0" borderId="1" xfId="0" applyFont="1" applyBorder="1" applyAlignment="1">
      <alignment horizontal="left" vertical="center" wrapText="1"/>
    </xf>
    <xf numFmtId="0" fontId="29" fillId="0" borderId="2" xfId="0" applyFont="1" applyBorder="1" applyAlignment="1">
      <alignment horizontal="left" vertical="center" wrapText="1"/>
    </xf>
    <xf numFmtId="0" fontId="7" fillId="0" borderId="0" xfId="0" applyFont="1" applyAlignment="1">
      <alignment horizontal="left" vertical="center"/>
    </xf>
    <xf numFmtId="0" fontId="7" fillId="0" borderId="21" xfId="0" applyFont="1" applyBorder="1" applyAlignment="1">
      <alignment horizontal="left" vertical="center"/>
    </xf>
    <xf numFmtId="0" fontId="30" fillId="0" borderId="3" xfId="0" applyFont="1" applyBorder="1" applyAlignment="1">
      <alignment horizontal="left" vertical="center" wrapText="1"/>
    </xf>
    <xf numFmtId="0" fontId="6" fillId="0" borderId="2" xfId="0" applyFont="1" applyBorder="1" applyAlignment="1">
      <alignment vertical="center" wrapText="1"/>
    </xf>
    <xf numFmtId="0" fontId="7" fillId="2" borderId="0" xfId="0" applyFont="1" applyFill="1" applyAlignment="1">
      <alignment horizontal="left" vertical="center" wrapText="1"/>
    </xf>
    <xf numFmtId="0" fontId="7" fillId="2" borderId="21" xfId="0" applyFont="1" applyFill="1" applyBorder="1" applyAlignment="1">
      <alignment horizontal="left" vertical="center" wrapText="1"/>
    </xf>
    <xf numFmtId="0" fontId="6" fillId="0" borderId="5" xfId="0" applyFont="1" applyBorder="1" applyAlignment="1">
      <alignment vertical="center" wrapText="1"/>
    </xf>
    <xf numFmtId="0" fontId="27" fillId="0" borderId="16" xfId="0" applyFont="1" applyBorder="1" applyAlignment="1">
      <alignment horizontal="left" vertical="center" wrapText="1"/>
    </xf>
    <xf numFmtId="0" fontId="27" fillId="0" borderId="15" xfId="0" applyFont="1" applyBorder="1" applyAlignment="1">
      <alignment horizontal="left" vertical="center" wrapText="1"/>
    </xf>
    <xf numFmtId="0" fontId="27" fillId="0" borderId="3" xfId="0" applyFont="1" applyBorder="1" applyAlignment="1">
      <alignment horizontal="left" vertical="center" wrapTex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6" fillId="0" borderId="9" xfId="0" applyFont="1" applyBorder="1" applyAlignment="1">
      <alignment vertical="center" wrapText="1"/>
    </xf>
    <xf numFmtId="0" fontId="20" fillId="0" borderId="16" xfId="0" applyFont="1" applyBorder="1" applyAlignment="1">
      <alignment horizontal="left" vertical="center" wrapText="1"/>
    </xf>
    <xf numFmtId="0" fontId="20"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2" xfId="0" applyFont="1" applyBorder="1" applyAlignment="1">
      <alignment horizontal="left" vertical="center" wrapText="1"/>
    </xf>
    <xf numFmtId="0" fontId="28" fillId="0" borderId="16" xfId="0" applyFont="1" applyBorder="1" applyAlignment="1">
      <alignment horizontal="left" vertical="center" wrapText="1"/>
    </xf>
    <xf numFmtId="0" fontId="28" fillId="0" borderId="1" xfId="0" applyFont="1" applyBorder="1" applyAlignment="1">
      <alignment horizontal="left" vertical="center" wrapText="1"/>
    </xf>
    <xf numFmtId="0" fontId="25" fillId="0" borderId="16" xfId="0" applyFont="1" applyBorder="1" applyAlignment="1">
      <alignment horizontal="left" vertical="center" wrapText="1"/>
    </xf>
    <xf numFmtId="0" fontId="29" fillId="0" borderId="16" xfId="0" applyFont="1" applyBorder="1" applyAlignment="1">
      <alignment horizontal="left" vertical="center" wrapText="1"/>
    </xf>
    <xf numFmtId="0" fontId="27" fillId="0" borderId="47" xfId="0" applyFont="1" applyBorder="1" applyAlignment="1">
      <alignment horizontal="center" vertical="center" wrapText="1"/>
    </xf>
    <xf numFmtId="0" fontId="27" fillId="0" borderId="27"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49" xfId="0" applyFont="1" applyBorder="1" applyAlignment="1">
      <alignment horizontal="center" vertical="center" wrapText="1"/>
    </xf>
    <xf numFmtId="0" fontId="28" fillId="0" borderId="15" xfId="0" applyFont="1" applyBorder="1" applyAlignment="1">
      <alignment horizontal="left" vertical="center" wrapText="1"/>
    </xf>
    <xf numFmtId="0" fontId="29" fillId="0" borderId="47"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15" xfId="0" applyFont="1" applyBorder="1" applyAlignment="1">
      <alignment horizontal="left" vertical="center" wrapText="1"/>
    </xf>
  </cellXfs>
  <cellStyles count="5">
    <cellStyle name="Besuchter Hyperlink" xfId="2" builtinId="9" hidden="1"/>
    <cellStyle name="Link" xfId="1" builtinId="8" hidden="1" customBuiltin="1"/>
    <cellStyle name="Link" xfId="4" builtinId="8"/>
    <cellStyle name="Prozent" xfId="3" builtinId="5"/>
    <cellStyle name="Standard" xfId="0" builtinId="0"/>
  </cellStyles>
  <dxfs count="111">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theme="9" tint="0.79998168889431442"/>
        </patternFill>
      </fill>
    </dxf>
  </dxfs>
  <tableStyles count="0" defaultTableStyle="TableStyleMedium2" defaultPivotStyle="PivotStyleMedium9"/>
  <colors>
    <mruColors>
      <color rgb="FF6CAC34"/>
      <color rgb="FFFDA799"/>
      <color rgb="FFFBABAD"/>
      <color rgb="FFF8696B"/>
      <color rgb="FFC1FFDD"/>
      <color rgb="FFC50BAA"/>
      <color rgb="FFD0F0A0"/>
      <color rgb="FFA5DCEB"/>
      <color rgb="FF5CBFD9"/>
      <color rgb="FFC2D3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Objektdaten!$C$5</c:f>
          <c:strCache>
            <c:ptCount val="1"/>
            <c:pt idx="0">
              <c:v>Testprojekt</c:v>
            </c:pt>
          </c:strCache>
        </c:strRef>
      </c:tx>
      <c:layout>
        <c:manualLayout>
          <c:xMode val="edge"/>
          <c:yMode val="edge"/>
          <c:x val="0.18965658178900899"/>
          <c:y val="6.6929136624677499E-3"/>
        </c:manualLayout>
      </c:layout>
      <c:overlay val="0"/>
      <c:txPr>
        <a:bodyPr/>
        <a:lstStyle/>
        <a:p>
          <a:pPr>
            <a:defRPr/>
          </a:pPr>
          <a:endParaRPr lang="fr-FR"/>
        </a:p>
      </c:txPr>
    </c:title>
    <c:autoTitleDeleted val="0"/>
    <c:plotArea>
      <c:layout>
        <c:manualLayout>
          <c:layoutTarget val="inner"/>
          <c:xMode val="edge"/>
          <c:yMode val="edge"/>
          <c:x val="7.2328608083329804E-2"/>
          <c:y val="0.12315135951761701"/>
          <c:w val="0.52964880807232295"/>
          <c:h val="0.80813138066552503"/>
        </c:manualLayout>
      </c:layout>
      <c:radarChart>
        <c:radarStyle val="marker"/>
        <c:varyColors val="0"/>
        <c:ser>
          <c:idx val="0"/>
          <c:order val="0"/>
          <c:tx>
            <c:v>IST- Werte</c:v>
          </c:tx>
          <c:spPr>
            <a:ln w="22225" cap="flat">
              <a:solidFill>
                <a:srgbClr val="FF0000"/>
              </a:solidFill>
            </a:ln>
          </c:spPr>
          <c:marker>
            <c:symbol val="diamond"/>
            <c:size val="5"/>
            <c:spPr>
              <a:solidFill>
                <a:srgbClr val="FF0000"/>
              </a:solidFill>
              <a:ln w="12700" cap="rnd">
                <a:solidFill>
                  <a:srgbClr val="FF0000"/>
                </a:solidFill>
              </a:ln>
            </c:spPr>
          </c:marker>
          <c:cat>
            <c:strRef>
              <c:f>Übersicht!$F$8:$F$36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Übersicht!$N$8:$N$36</c:f>
              <c:numCache>
                <c:formatCode>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0-BC4B-40DE-A135-CABA84E0CB22}"/>
            </c:ext>
          </c:extLst>
        </c:ser>
        <c:ser>
          <c:idx val="5"/>
          <c:order val="1"/>
          <c:tx>
            <c:v>SOLL- Werte</c:v>
          </c:tx>
          <c:spPr>
            <a:ln w="25400">
              <a:solidFill>
                <a:sysClr val="windowText" lastClr="000000">
                  <a:lumMod val="50000"/>
                  <a:lumOff val="50000"/>
                </a:sysClr>
              </a:solidFill>
              <a:prstDash val="sysDot"/>
            </a:ln>
          </c:spPr>
          <c:marker>
            <c:symbol val="circle"/>
            <c:size val="3"/>
            <c:spPr>
              <a:solidFill>
                <a:sysClr val="windowText" lastClr="000000">
                  <a:lumMod val="50000"/>
                  <a:lumOff val="50000"/>
                </a:sysClr>
              </a:solidFill>
              <a:ln>
                <a:noFill/>
              </a:ln>
            </c:spPr>
          </c:marker>
          <c:cat>
            <c:strRef>
              <c:f>Übersicht!$F$8:$F$36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Übersicht!$U$8:$U$36</c:f>
              <c:numCache>
                <c:formatCode>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1-BC4B-40DE-A135-CABA84E0CB22}"/>
            </c:ext>
          </c:extLst>
        </c:ser>
        <c:ser>
          <c:idx val="4"/>
          <c:order val="2"/>
          <c:tx>
            <c:v>Nicht anwendbar</c:v>
          </c:tx>
          <c:spPr>
            <a:ln>
              <a:noFill/>
            </a:ln>
          </c:spPr>
          <c:marker>
            <c:symbol val="circle"/>
            <c:size val="7"/>
            <c:spPr>
              <a:solidFill>
                <a:srgbClr val="00B0F0"/>
              </a:solidFill>
              <a:ln>
                <a:noFill/>
              </a:ln>
            </c:spPr>
          </c:marker>
          <c:dPt>
            <c:idx val="4"/>
            <c:bubble3D val="0"/>
            <c:extLst>
              <c:ext xmlns:c16="http://schemas.microsoft.com/office/drawing/2014/chart" uri="{C3380CC4-5D6E-409C-BE32-E72D297353CC}">
                <c16:uniqueId val="{00000002-BC4B-40DE-A135-CABA84E0CB22}"/>
              </c:ext>
            </c:extLst>
          </c:dPt>
          <c:cat>
            <c:strRef>
              <c:f>Übersicht!$F$8:$F$36</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Übersicht!$V$8:$V$36</c:f>
              <c:numCache>
                <c:formatCode>General</c:formatCode>
                <c:ptCount val="29"/>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numCache>
            </c:numRef>
          </c:val>
          <c:extLst>
            <c:ext xmlns:c16="http://schemas.microsoft.com/office/drawing/2014/chart" uri="{C3380CC4-5D6E-409C-BE32-E72D297353CC}">
              <c16:uniqueId val="{00000003-BC4B-40DE-A135-CABA84E0CB22}"/>
            </c:ext>
          </c:extLst>
        </c:ser>
        <c:dLbls>
          <c:showLegendKey val="0"/>
          <c:showVal val="0"/>
          <c:showCatName val="0"/>
          <c:showSerName val="0"/>
          <c:showPercent val="0"/>
          <c:showBubbleSize val="0"/>
        </c:dLbls>
        <c:axId val="2072767976"/>
        <c:axId val="2072919992"/>
      </c:radarChart>
      <c:catAx>
        <c:axId val="2072767976"/>
        <c:scaling>
          <c:orientation val="minMax"/>
        </c:scaling>
        <c:delete val="0"/>
        <c:axPos val="b"/>
        <c:majorGridlines/>
        <c:numFmt formatCode="General" sourceLinked="0"/>
        <c:majorTickMark val="out"/>
        <c:minorTickMark val="none"/>
        <c:tickLblPos val="nextTo"/>
        <c:txPr>
          <a:bodyPr/>
          <a:lstStyle/>
          <a:p>
            <a:pPr>
              <a:defRPr b="0"/>
            </a:pPr>
            <a:endParaRPr lang="fr-FR"/>
          </a:p>
        </c:txPr>
        <c:crossAx val="2072919992"/>
        <c:crosses val="autoZero"/>
        <c:auto val="1"/>
        <c:lblAlgn val="ctr"/>
        <c:lblOffset val="100"/>
        <c:noMultiLvlLbl val="0"/>
      </c:catAx>
      <c:valAx>
        <c:axId val="2072919992"/>
        <c:scaling>
          <c:orientation val="minMax"/>
          <c:max val="2"/>
        </c:scaling>
        <c:delete val="0"/>
        <c:axPos val="l"/>
        <c:majorGridlines/>
        <c:numFmt formatCode="0.0" sourceLinked="1"/>
        <c:majorTickMark val="cross"/>
        <c:minorTickMark val="none"/>
        <c:tickLblPos val="nextTo"/>
        <c:txPr>
          <a:bodyPr/>
          <a:lstStyle/>
          <a:p>
            <a:pPr>
              <a:defRPr b="1"/>
            </a:pPr>
            <a:endParaRPr lang="fr-FR"/>
          </a:p>
        </c:txPr>
        <c:crossAx val="2072767976"/>
        <c:crosses val="autoZero"/>
        <c:crossBetween val="between"/>
      </c:valAx>
      <c:spPr>
        <a:noFill/>
      </c:spPr>
    </c:plotArea>
    <c:legend>
      <c:legendPos val="r"/>
      <c:layout>
        <c:manualLayout>
          <c:xMode val="edge"/>
          <c:yMode val="edge"/>
          <c:x val="2.43055582499653E-2"/>
          <c:y val="3.1518177672440001E-2"/>
          <c:w val="0.16574031411249646"/>
          <c:h val="0.10412785690268059"/>
        </c:manualLayout>
      </c:layout>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a:noFill/>
    </a:ln>
  </c:spPr>
  <c:txPr>
    <a:bodyPr/>
    <a:lstStyle/>
    <a:p>
      <a:pPr>
        <a:defRPr>
          <a:latin typeface="Arial Narrow" panose="020B0606020202030204" pitchFamily="34" charset="0"/>
        </a:defRPr>
      </a:pPr>
      <a:endParaRPr lang="fr-FR"/>
    </a:p>
  </c:txPr>
  <c:printSettings>
    <c:headerFooter>
      <c:oddHeader>&amp;L&amp;"Arial Narrow,Normal"&amp;9Outil d'évaluation V1.1&amp;C&amp;"Arial Narrow,Normal"&amp;9
&amp;"Arial Narrow,Gras"&amp;12Analyse des critères
Résultats valeurs effectives et valeurs cibles&amp;R&amp;"Arial Narrow,Normal"&amp;G</c:oddHeader>
      <c:oddFooter>&amp;L&amp;"Arial Narrow,Normal"&amp;8&amp;F&amp;C&amp;"Arial Narrow,Normal"&amp;8&amp;P/&amp;N&amp;R&amp;"Arial Narrow,Normal"&amp;8&amp;D</c:oddFooter>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Objektdaten!$C$5</c:f>
          <c:strCache>
            <c:ptCount val="1"/>
            <c:pt idx="0">
              <c:v>Testprojekt</c:v>
            </c:pt>
          </c:strCache>
        </c:strRef>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Narrow" panose="020B0606020202030204" pitchFamily="34" charset="0"/>
              <a:ea typeface="+mn-ea"/>
              <a:cs typeface="+mn-cs"/>
            </a:defRPr>
          </a:pPr>
          <a:endParaRPr lang="fr-FR"/>
        </a:p>
      </c:txPr>
    </c:title>
    <c:autoTitleDeleted val="0"/>
    <c:plotArea>
      <c:layout>
        <c:manualLayout>
          <c:layoutTarget val="inner"/>
          <c:xMode val="edge"/>
          <c:yMode val="edge"/>
          <c:x val="1.1395491757478501E-2"/>
          <c:y val="0.112933737882683"/>
          <c:w val="0.98318550594895204"/>
          <c:h val="0.87253635052096001"/>
        </c:manualLayout>
      </c:layout>
      <c:barChart>
        <c:barDir val="col"/>
        <c:grouping val="clustered"/>
        <c:varyColors val="0"/>
        <c:ser>
          <c:idx val="0"/>
          <c:order val="0"/>
          <c:tx>
            <c:v>IST</c:v>
          </c:tx>
          <c:spPr>
            <a:solidFill>
              <a:srgbClr val="595959"/>
            </a:solidFill>
            <a:ln>
              <a:noFill/>
            </a:ln>
            <a:effectLst/>
          </c:spPr>
          <c:invertIfNegative val="1"/>
          <c:cat>
            <c:strRef>
              <c:f>Liste_fuer_Grafik!$I$4:$I$78</c:f>
              <c:strCache>
                <c:ptCount val="75"/>
                <c:pt idx="0">
                  <c:v>R 1.1.1</c:v>
                </c:pt>
                <c:pt idx="1">
                  <c:v>R 1.1.2</c:v>
                </c:pt>
                <c:pt idx="2">
                  <c:v>R 1.1.3</c:v>
                </c:pt>
                <c:pt idx="3">
                  <c:v>R 1.2.1</c:v>
                </c:pt>
                <c:pt idx="4">
                  <c:v>R 1.2.2</c:v>
                </c:pt>
                <c:pt idx="5">
                  <c:v>R 1.2.3</c:v>
                </c:pt>
                <c:pt idx="6">
                  <c:v>R 1.3.1</c:v>
                </c:pt>
                <c:pt idx="7">
                  <c:v>R 1.3.2</c:v>
                </c:pt>
                <c:pt idx="8">
                  <c:v>G 1.1.1</c:v>
                </c:pt>
                <c:pt idx="9">
                  <c:v>G 1.1.2</c:v>
                </c:pt>
                <c:pt idx="10">
                  <c:v>G 1.2.1</c:v>
                </c:pt>
                <c:pt idx="11">
                  <c:v>G 1.2.2</c:v>
                </c:pt>
                <c:pt idx="12">
                  <c:v>G 1.2.3</c:v>
                </c:pt>
                <c:pt idx="13">
                  <c:v>G 1.3.1</c:v>
                </c:pt>
                <c:pt idx="14">
                  <c:v>G 1.3.2</c:v>
                </c:pt>
                <c:pt idx="15">
                  <c:v>G 1.3.3</c:v>
                </c:pt>
                <c:pt idx="16">
                  <c:v>G 2.1.1</c:v>
                </c:pt>
                <c:pt idx="17">
                  <c:v>G 2.1.2</c:v>
                </c:pt>
                <c:pt idx="18">
                  <c:v>G 2.2.1</c:v>
                </c:pt>
                <c:pt idx="19">
                  <c:v>G 2.3.1</c:v>
                </c:pt>
                <c:pt idx="20">
                  <c:v>G 2.3.2</c:v>
                </c:pt>
                <c:pt idx="21">
                  <c:v>G 2.4.1</c:v>
                </c:pt>
                <c:pt idx="22">
                  <c:v>G 2.4.2</c:v>
                </c:pt>
                <c:pt idx="23">
                  <c:v>G 2.4.3</c:v>
                </c:pt>
                <c:pt idx="24">
                  <c:v>G 2.4.4</c:v>
                </c:pt>
                <c:pt idx="25">
                  <c:v>G 3.1.1</c:v>
                </c:pt>
                <c:pt idx="26">
                  <c:v>G 3.1.2</c:v>
                </c:pt>
                <c:pt idx="27">
                  <c:v>G 3.1.3</c:v>
                </c:pt>
                <c:pt idx="28">
                  <c:v>G 3.2.1</c:v>
                </c:pt>
                <c:pt idx="29">
                  <c:v>G 3.2.2</c:v>
                </c:pt>
                <c:pt idx="30">
                  <c:v>W 1.1.1</c:v>
                </c:pt>
                <c:pt idx="31">
                  <c:v>W 1.1.2</c:v>
                </c:pt>
                <c:pt idx="32">
                  <c:v>W 1.1.3</c:v>
                </c:pt>
                <c:pt idx="33">
                  <c:v>W 1.2.1</c:v>
                </c:pt>
                <c:pt idx="34">
                  <c:v>W 1.2.2</c:v>
                </c:pt>
                <c:pt idx="35">
                  <c:v>W 2.1.1</c:v>
                </c:pt>
                <c:pt idx="36">
                  <c:v>W 2.1.2</c:v>
                </c:pt>
                <c:pt idx="37">
                  <c:v>W 2.1.3</c:v>
                </c:pt>
                <c:pt idx="38">
                  <c:v>W 2.2.1</c:v>
                </c:pt>
                <c:pt idx="39">
                  <c:v>W 2.2.2</c:v>
                </c:pt>
                <c:pt idx="40">
                  <c:v>W 2.2.3</c:v>
                </c:pt>
                <c:pt idx="41">
                  <c:v>W 2.2.4</c:v>
                </c:pt>
                <c:pt idx="42">
                  <c:v>W 2.3.1</c:v>
                </c:pt>
                <c:pt idx="43">
                  <c:v>W 2.3.2</c:v>
                </c:pt>
                <c:pt idx="44">
                  <c:v>W 3.1.1</c:v>
                </c:pt>
                <c:pt idx="45">
                  <c:v>W 3.1.2</c:v>
                </c:pt>
                <c:pt idx="46">
                  <c:v>W 3.1.3</c:v>
                </c:pt>
                <c:pt idx="47">
                  <c:v>U 1.1.1</c:v>
                </c:pt>
                <c:pt idx="48">
                  <c:v>U 1.1.2</c:v>
                </c:pt>
                <c:pt idx="49">
                  <c:v>U 1.1.3</c:v>
                </c:pt>
                <c:pt idx="50">
                  <c:v>U 1.2.1</c:v>
                </c:pt>
                <c:pt idx="51">
                  <c:v>U 1.2.2</c:v>
                </c:pt>
                <c:pt idx="52">
                  <c:v>U 1.3.1</c:v>
                </c:pt>
                <c:pt idx="53">
                  <c:v>U 1.3.2</c:v>
                </c:pt>
                <c:pt idx="54">
                  <c:v>U 1.4.1</c:v>
                </c:pt>
                <c:pt idx="55">
                  <c:v>U 1.4.2</c:v>
                </c:pt>
                <c:pt idx="56">
                  <c:v>U 1.5.1</c:v>
                </c:pt>
                <c:pt idx="57">
                  <c:v>U 1.5.2</c:v>
                </c:pt>
                <c:pt idx="58">
                  <c:v>U 1.5.3</c:v>
                </c:pt>
                <c:pt idx="59">
                  <c:v>U 2.1.1</c:v>
                </c:pt>
                <c:pt idx="60">
                  <c:v>U 2.1.2</c:v>
                </c:pt>
                <c:pt idx="61">
                  <c:v>U 2.1.3</c:v>
                </c:pt>
                <c:pt idx="62">
                  <c:v>U 2.2.1</c:v>
                </c:pt>
                <c:pt idx="63">
                  <c:v>U 2.2.2</c:v>
                </c:pt>
                <c:pt idx="64">
                  <c:v>U 2.2.3</c:v>
                </c:pt>
                <c:pt idx="65">
                  <c:v>U 2.2.4</c:v>
                </c:pt>
                <c:pt idx="66">
                  <c:v>U 2.3.1</c:v>
                </c:pt>
                <c:pt idx="67">
                  <c:v>U 2.3.2</c:v>
                </c:pt>
                <c:pt idx="68">
                  <c:v>U 2.3.3</c:v>
                </c:pt>
                <c:pt idx="69">
                  <c:v>U 2.4.1</c:v>
                </c:pt>
                <c:pt idx="70">
                  <c:v>U 2.4.2</c:v>
                </c:pt>
                <c:pt idx="71">
                  <c:v>U 2.4.3</c:v>
                </c:pt>
                <c:pt idx="72">
                  <c:v>U 3.1.1</c:v>
                </c:pt>
                <c:pt idx="73">
                  <c:v>U 3.1.2</c:v>
                </c:pt>
                <c:pt idx="74">
                  <c:v>U 3.2.1</c:v>
                </c:pt>
              </c:strCache>
            </c:strRef>
          </c:cat>
          <c:val>
            <c:numRef>
              <c:f>Liste_fuer_Grafik!$S$4:$S$78</c:f>
              <c:numCache>
                <c:formatCode>General</c:formatCode>
                <c:ptCount val="75"/>
                <c:pt idx="0">
                  <c:v>-0.1</c:v>
                </c:pt>
                <c:pt idx="1">
                  <c:v>-0.1</c:v>
                </c:pt>
                <c:pt idx="2">
                  <c:v>-0.1</c:v>
                </c:pt>
                <c:pt idx="3">
                  <c:v>-0.1</c:v>
                </c:pt>
                <c:pt idx="4">
                  <c:v>-0.1</c:v>
                </c:pt>
                <c:pt idx="5">
                  <c:v>-0.1</c:v>
                </c:pt>
                <c:pt idx="6">
                  <c:v>-0.1</c:v>
                </c:pt>
                <c:pt idx="7">
                  <c:v>-0.1</c:v>
                </c:pt>
                <c:pt idx="8">
                  <c:v>-0.1</c:v>
                </c:pt>
                <c:pt idx="9">
                  <c:v>-0.1</c:v>
                </c:pt>
                <c:pt idx="10">
                  <c:v>-0.1</c:v>
                </c:pt>
                <c:pt idx="11">
                  <c:v>-0.1</c:v>
                </c:pt>
                <c:pt idx="12">
                  <c:v>-0.1</c:v>
                </c:pt>
                <c:pt idx="13">
                  <c:v>-0.1</c:v>
                </c:pt>
                <c:pt idx="14">
                  <c:v>-0.1</c:v>
                </c:pt>
                <c:pt idx="15">
                  <c:v>-0.1</c:v>
                </c:pt>
                <c:pt idx="16">
                  <c:v>-0.1</c:v>
                </c:pt>
                <c:pt idx="17">
                  <c:v>-0.1</c:v>
                </c:pt>
                <c:pt idx="18">
                  <c:v>-0.1</c:v>
                </c:pt>
                <c:pt idx="19">
                  <c:v>-0.1</c:v>
                </c:pt>
                <c:pt idx="20">
                  <c:v>-0.1</c:v>
                </c:pt>
                <c:pt idx="21">
                  <c:v>-0.1</c:v>
                </c:pt>
                <c:pt idx="22">
                  <c:v>-0.1</c:v>
                </c:pt>
                <c:pt idx="23">
                  <c:v>-0.1</c:v>
                </c:pt>
                <c:pt idx="24">
                  <c:v>-0.1</c:v>
                </c:pt>
                <c:pt idx="25">
                  <c:v>-0.1</c:v>
                </c:pt>
                <c:pt idx="26">
                  <c:v>-0.1</c:v>
                </c:pt>
                <c:pt idx="27">
                  <c:v>-0.1</c:v>
                </c:pt>
                <c:pt idx="28">
                  <c:v>-0.1</c:v>
                </c:pt>
                <c:pt idx="29">
                  <c:v>-0.1</c:v>
                </c:pt>
                <c:pt idx="30">
                  <c:v>-0.1</c:v>
                </c:pt>
                <c:pt idx="31">
                  <c:v>-0.1</c:v>
                </c:pt>
                <c:pt idx="32">
                  <c:v>-0.1</c:v>
                </c:pt>
                <c:pt idx="33">
                  <c:v>-0.1</c:v>
                </c:pt>
                <c:pt idx="34">
                  <c:v>-0.1</c:v>
                </c:pt>
                <c:pt idx="35">
                  <c:v>-0.1</c:v>
                </c:pt>
                <c:pt idx="36">
                  <c:v>-0.1</c:v>
                </c:pt>
                <c:pt idx="37">
                  <c:v>-0.1</c:v>
                </c:pt>
                <c:pt idx="38">
                  <c:v>-0.1</c:v>
                </c:pt>
                <c:pt idx="39">
                  <c:v>-0.1</c:v>
                </c:pt>
                <c:pt idx="40">
                  <c:v>-0.1</c:v>
                </c:pt>
                <c:pt idx="41">
                  <c:v>-0.1</c:v>
                </c:pt>
                <c:pt idx="42">
                  <c:v>-0.1</c:v>
                </c:pt>
                <c:pt idx="43">
                  <c:v>-0.1</c:v>
                </c:pt>
                <c:pt idx="44">
                  <c:v>-0.1</c:v>
                </c:pt>
                <c:pt idx="45">
                  <c:v>-0.1</c:v>
                </c:pt>
                <c:pt idx="46">
                  <c:v>-0.1</c:v>
                </c:pt>
                <c:pt idx="47">
                  <c:v>-0.1</c:v>
                </c:pt>
                <c:pt idx="48">
                  <c:v>-0.1</c:v>
                </c:pt>
                <c:pt idx="49">
                  <c:v>-0.1</c:v>
                </c:pt>
                <c:pt idx="50">
                  <c:v>-0.1</c:v>
                </c:pt>
                <c:pt idx="51">
                  <c:v>-0.1</c:v>
                </c:pt>
                <c:pt idx="52">
                  <c:v>-0.1</c:v>
                </c:pt>
                <c:pt idx="53">
                  <c:v>-0.1</c:v>
                </c:pt>
                <c:pt idx="54">
                  <c:v>-0.1</c:v>
                </c:pt>
                <c:pt idx="55">
                  <c:v>-0.1</c:v>
                </c:pt>
                <c:pt idx="56">
                  <c:v>-0.1</c:v>
                </c:pt>
                <c:pt idx="57">
                  <c:v>-0.1</c:v>
                </c:pt>
                <c:pt idx="58">
                  <c:v>-0.1</c:v>
                </c:pt>
                <c:pt idx="59">
                  <c:v>-0.1</c:v>
                </c:pt>
                <c:pt idx="60">
                  <c:v>-0.1</c:v>
                </c:pt>
                <c:pt idx="61">
                  <c:v>-0.1</c:v>
                </c:pt>
                <c:pt idx="62">
                  <c:v>-0.1</c:v>
                </c:pt>
                <c:pt idx="63">
                  <c:v>-0.1</c:v>
                </c:pt>
                <c:pt idx="64">
                  <c:v>-0.1</c:v>
                </c:pt>
                <c:pt idx="65">
                  <c:v>-0.1</c:v>
                </c:pt>
                <c:pt idx="66">
                  <c:v>-0.1</c:v>
                </c:pt>
                <c:pt idx="67">
                  <c:v>-0.1</c:v>
                </c:pt>
                <c:pt idx="68">
                  <c:v>-0.1</c:v>
                </c:pt>
                <c:pt idx="69">
                  <c:v>-0.1</c:v>
                </c:pt>
                <c:pt idx="70">
                  <c:v>-0.1</c:v>
                </c:pt>
                <c:pt idx="71">
                  <c:v>-0.1</c:v>
                </c:pt>
                <c:pt idx="72">
                  <c:v>-0.1</c:v>
                </c:pt>
                <c:pt idx="73">
                  <c:v>-0.1</c:v>
                </c:pt>
                <c:pt idx="74">
                  <c:v>-0.1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752E-431F-9B5A-0C41E0E42125}"/>
            </c:ext>
          </c:extLst>
        </c:ser>
        <c:dLbls>
          <c:showLegendKey val="0"/>
          <c:showVal val="0"/>
          <c:showCatName val="0"/>
          <c:showSerName val="0"/>
          <c:showPercent val="0"/>
          <c:showBubbleSize val="0"/>
        </c:dLbls>
        <c:gapWidth val="182"/>
        <c:axId val="2106645304"/>
        <c:axId val="-2125369272"/>
      </c:barChart>
      <c:lineChart>
        <c:grouping val="standard"/>
        <c:varyColors val="0"/>
        <c:ser>
          <c:idx val="1"/>
          <c:order val="1"/>
          <c:tx>
            <c:v>SOLL</c:v>
          </c:tx>
          <c:spPr>
            <a:ln w="28575" cap="rnd">
              <a:noFill/>
              <a:round/>
            </a:ln>
            <a:effectLst/>
          </c:spPr>
          <c:marker>
            <c:symbol val="dash"/>
            <c:size val="5"/>
            <c:spPr>
              <a:solidFill>
                <a:schemeClr val="accent2"/>
              </a:solidFill>
              <a:ln w="9525">
                <a:solidFill>
                  <a:schemeClr val="bg1">
                    <a:lumMod val="65000"/>
                  </a:schemeClr>
                </a:solidFill>
              </a:ln>
              <a:effectLst/>
            </c:spPr>
          </c:marker>
          <c:cat>
            <c:strRef>
              <c:f>Liste_fuer_Grafik!$I$4:$I$78</c:f>
              <c:strCache>
                <c:ptCount val="75"/>
                <c:pt idx="0">
                  <c:v>R 1.1.1</c:v>
                </c:pt>
                <c:pt idx="1">
                  <c:v>R 1.1.2</c:v>
                </c:pt>
                <c:pt idx="2">
                  <c:v>R 1.1.3</c:v>
                </c:pt>
                <c:pt idx="3">
                  <c:v>R 1.2.1</c:v>
                </c:pt>
                <c:pt idx="4">
                  <c:v>R 1.2.2</c:v>
                </c:pt>
                <c:pt idx="5">
                  <c:v>R 1.2.3</c:v>
                </c:pt>
                <c:pt idx="6">
                  <c:v>R 1.3.1</c:v>
                </c:pt>
                <c:pt idx="7">
                  <c:v>R 1.3.2</c:v>
                </c:pt>
                <c:pt idx="8">
                  <c:v>G 1.1.1</c:v>
                </c:pt>
                <c:pt idx="9">
                  <c:v>G 1.1.2</c:v>
                </c:pt>
                <c:pt idx="10">
                  <c:v>G 1.2.1</c:v>
                </c:pt>
                <c:pt idx="11">
                  <c:v>G 1.2.2</c:v>
                </c:pt>
                <c:pt idx="12">
                  <c:v>G 1.2.3</c:v>
                </c:pt>
                <c:pt idx="13">
                  <c:v>G 1.3.1</c:v>
                </c:pt>
                <c:pt idx="14">
                  <c:v>G 1.3.2</c:v>
                </c:pt>
                <c:pt idx="15">
                  <c:v>G 1.3.3</c:v>
                </c:pt>
                <c:pt idx="16">
                  <c:v>G 2.1.1</c:v>
                </c:pt>
                <c:pt idx="17">
                  <c:v>G 2.1.2</c:v>
                </c:pt>
                <c:pt idx="18">
                  <c:v>G 2.2.1</c:v>
                </c:pt>
                <c:pt idx="19">
                  <c:v>G 2.3.1</c:v>
                </c:pt>
                <c:pt idx="20">
                  <c:v>G 2.3.2</c:v>
                </c:pt>
                <c:pt idx="21">
                  <c:v>G 2.4.1</c:v>
                </c:pt>
                <c:pt idx="22">
                  <c:v>G 2.4.2</c:v>
                </c:pt>
                <c:pt idx="23">
                  <c:v>G 2.4.3</c:v>
                </c:pt>
                <c:pt idx="24">
                  <c:v>G 2.4.4</c:v>
                </c:pt>
                <c:pt idx="25">
                  <c:v>G 3.1.1</c:v>
                </c:pt>
                <c:pt idx="26">
                  <c:v>G 3.1.2</c:v>
                </c:pt>
                <c:pt idx="27">
                  <c:v>G 3.1.3</c:v>
                </c:pt>
                <c:pt idx="28">
                  <c:v>G 3.2.1</c:v>
                </c:pt>
                <c:pt idx="29">
                  <c:v>G 3.2.2</c:v>
                </c:pt>
                <c:pt idx="30">
                  <c:v>W 1.1.1</c:v>
                </c:pt>
                <c:pt idx="31">
                  <c:v>W 1.1.2</c:v>
                </c:pt>
                <c:pt idx="32">
                  <c:v>W 1.1.3</c:v>
                </c:pt>
                <c:pt idx="33">
                  <c:v>W 1.2.1</c:v>
                </c:pt>
                <c:pt idx="34">
                  <c:v>W 1.2.2</c:v>
                </c:pt>
                <c:pt idx="35">
                  <c:v>W 2.1.1</c:v>
                </c:pt>
                <c:pt idx="36">
                  <c:v>W 2.1.2</c:v>
                </c:pt>
                <c:pt idx="37">
                  <c:v>W 2.1.3</c:v>
                </c:pt>
                <c:pt idx="38">
                  <c:v>W 2.2.1</c:v>
                </c:pt>
                <c:pt idx="39">
                  <c:v>W 2.2.2</c:v>
                </c:pt>
                <c:pt idx="40">
                  <c:v>W 2.2.3</c:v>
                </c:pt>
                <c:pt idx="41">
                  <c:v>W 2.2.4</c:v>
                </c:pt>
                <c:pt idx="42">
                  <c:v>W 2.3.1</c:v>
                </c:pt>
                <c:pt idx="43">
                  <c:v>W 2.3.2</c:v>
                </c:pt>
                <c:pt idx="44">
                  <c:v>W 3.1.1</c:v>
                </c:pt>
                <c:pt idx="45">
                  <c:v>W 3.1.2</c:v>
                </c:pt>
                <c:pt idx="46">
                  <c:v>W 3.1.3</c:v>
                </c:pt>
                <c:pt idx="47">
                  <c:v>U 1.1.1</c:v>
                </c:pt>
                <c:pt idx="48">
                  <c:v>U 1.1.2</c:v>
                </c:pt>
                <c:pt idx="49">
                  <c:v>U 1.1.3</c:v>
                </c:pt>
                <c:pt idx="50">
                  <c:v>U 1.2.1</c:v>
                </c:pt>
                <c:pt idx="51">
                  <c:v>U 1.2.2</c:v>
                </c:pt>
                <c:pt idx="52">
                  <c:v>U 1.3.1</c:v>
                </c:pt>
                <c:pt idx="53">
                  <c:v>U 1.3.2</c:v>
                </c:pt>
                <c:pt idx="54">
                  <c:v>U 1.4.1</c:v>
                </c:pt>
                <c:pt idx="55">
                  <c:v>U 1.4.2</c:v>
                </c:pt>
                <c:pt idx="56">
                  <c:v>U 1.5.1</c:v>
                </c:pt>
                <c:pt idx="57">
                  <c:v>U 1.5.2</c:v>
                </c:pt>
                <c:pt idx="58">
                  <c:v>U 1.5.3</c:v>
                </c:pt>
                <c:pt idx="59">
                  <c:v>U 2.1.1</c:v>
                </c:pt>
                <c:pt idx="60">
                  <c:v>U 2.1.2</c:v>
                </c:pt>
                <c:pt idx="61">
                  <c:v>U 2.1.3</c:v>
                </c:pt>
                <c:pt idx="62">
                  <c:v>U 2.2.1</c:v>
                </c:pt>
                <c:pt idx="63">
                  <c:v>U 2.2.2</c:v>
                </c:pt>
                <c:pt idx="64">
                  <c:v>U 2.2.3</c:v>
                </c:pt>
                <c:pt idx="65">
                  <c:v>U 2.2.4</c:v>
                </c:pt>
                <c:pt idx="66">
                  <c:v>U 2.3.1</c:v>
                </c:pt>
                <c:pt idx="67">
                  <c:v>U 2.3.2</c:v>
                </c:pt>
                <c:pt idx="68">
                  <c:v>U 2.3.3</c:v>
                </c:pt>
                <c:pt idx="69">
                  <c:v>U 2.4.1</c:v>
                </c:pt>
                <c:pt idx="70">
                  <c:v>U 2.4.2</c:v>
                </c:pt>
                <c:pt idx="71">
                  <c:v>U 2.4.3</c:v>
                </c:pt>
                <c:pt idx="72">
                  <c:v>U 3.1.1</c:v>
                </c:pt>
                <c:pt idx="73">
                  <c:v>U 3.1.2</c:v>
                </c:pt>
                <c:pt idx="74">
                  <c:v>U 3.2.1</c:v>
                </c:pt>
              </c:strCache>
            </c:strRef>
          </c:cat>
          <c:val>
            <c:numRef>
              <c:f>Liste_fuer_Grafik!$T$4:$T$78</c:f>
              <c:numCache>
                <c:formatCode>General</c:formatCode>
                <c:ptCount val="75"/>
                <c:pt idx="0">
                  <c:v>-0.1</c:v>
                </c:pt>
                <c:pt idx="1">
                  <c:v>-0.1</c:v>
                </c:pt>
                <c:pt idx="2">
                  <c:v>-0.1</c:v>
                </c:pt>
                <c:pt idx="3">
                  <c:v>-0.1</c:v>
                </c:pt>
                <c:pt idx="4">
                  <c:v>-0.1</c:v>
                </c:pt>
                <c:pt idx="5">
                  <c:v>-0.1</c:v>
                </c:pt>
                <c:pt idx="6">
                  <c:v>-0.1</c:v>
                </c:pt>
                <c:pt idx="7">
                  <c:v>-0.1</c:v>
                </c:pt>
                <c:pt idx="8">
                  <c:v>-0.1</c:v>
                </c:pt>
                <c:pt idx="9">
                  <c:v>-0.1</c:v>
                </c:pt>
                <c:pt idx="10">
                  <c:v>-0.1</c:v>
                </c:pt>
                <c:pt idx="11">
                  <c:v>-0.1</c:v>
                </c:pt>
                <c:pt idx="12">
                  <c:v>-0.1</c:v>
                </c:pt>
                <c:pt idx="13">
                  <c:v>-0.1</c:v>
                </c:pt>
                <c:pt idx="14">
                  <c:v>-0.1</c:v>
                </c:pt>
                <c:pt idx="15">
                  <c:v>-0.1</c:v>
                </c:pt>
                <c:pt idx="16">
                  <c:v>-0.1</c:v>
                </c:pt>
                <c:pt idx="17">
                  <c:v>-0.1</c:v>
                </c:pt>
                <c:pt idx="18">
                  <c:v>-0.1</c:v>
                </c:pt>
                <c:pt idx="19">
                  <c:v>-0.1</c:v>
                </c:pt>
                <c:pt idx="20">
                  <c:v>-0.1</c:v>
                </c:pt>
                <c:pt idx="21">
                  <c:v>-0.1</c:v>
                </c:pt>
                <c:pt idx="22">
                  <c:v>-0.1</c:v>
                </c:pt>
                <c:pt idx="23">
                  <c:v>-0.1</c:v>
                </c:pt>
                <c:pt idx="24">
                  <c:v>-0.1</c:v>
                </c:pt>
                <c:pt idx="25">
                  <c:v>-0.1</c:v>
                </c:pt>
                <c:pt idx="26">
                  <c:v>-0.1</c:v>
                </c:pt>
                <c:pt idx="27">
                  <c:v>-0.1</c:v>
                </c:pt>
                <c:pt idx="28">
                  <c:v>-0.1</c:v>
                </c:pt>
                <c:pt idx="29">
                  <c:v>-0.1</c:v>
                </c:pt>
                <c:pt idx="30">
                  <c:v>-0.1</c:v>
                </c:pt>
                <c:pt idx="31">
                  <c:v>-0.1</c:v>
                </c:pt>
                <c:pt idx="32">
                  <c:v>-0.1</c:v>
                </c:pt>
                <c:pt idx="33">
                  <c:v>-0.1</c:v>
                </c:pt>
                <c:pt idx="34">
                  <c:v>-0.1</c:v>
                </c:pt>
                <c:pt idx="35">
                  <c:v>-0.1</c:v>
                </c:pt>
                <c:pt idx="36">
                  <c:v>-0.1</c:v>
                </c:pt>
                <c:pt idx="37">
                  <c:v>-0.1</c:v>
                </c:pt>
                <c:pt idx="38">
                  <c:v>-0.1</c:v>
                </c:pt>
                <c:pt idx="39">
                  <c:v>-0.1</c:v>
                </c:pt>
                <c:pt idx="40">
                  <c:v>-0.1</c:v>
                </c:pt>
                <c:pt idx="41">
                  <c:v>-0.1</c:v>
                </c:pt>
                <c:pt idx="42">
                  <c:v>-0.1</c:v>
                </c:pt>
                <c:pt idx="43">
                  <c:v>-0.1</c:v>
                </c:pt>
                <c:pt idx="44">
                  <c:v>-0.1</c:v>
                </c:pt>
                <c:pt idx="45">
                  <c:v>-0.1</c:v>
                </c:pt>
                <c:pt idx="46">
                  <c:v>-0.1</c:v>
                </c:pt>
                <c:pt idx="47">
                  <c:v>-0.1</c:v>
                </c:pt>
                <c:pt idx="48">
                  <c:v>-0.1</c:v>
                </c:pt>
                <c:pt idx="49">
                  <c:v>-0.1</c:v>
                </c:pt>
                <c:pt idx="50">
                  <c:v>-0.1</c:v>
                </c:pt>
                <c:pt idx="51">
                  <c:v>-0.1</c:v>
                </c:pt>
                <c:pt idx="52">
                  <c:v>-0.1</c:v>
                </c:pt>
                <c:pt idx="53">
                  <c:v>-0.1</c:v>
                </c:pt>
                <c:pt idx="54">
                  <c:v>-0.1</c:v>
                </c:pt>
                <c:pt idx="55">
                  <c:v>-0.1</c:v>
                </c:pt>
                <c:pt idx="56">
                  <c:v>-0.1</c:v>
                </c:pt>
                <c:pt idx="57">
                  <c:v>-0.1</c:v>
                </c:pt>
                <c:pt idx="58">
                  <c:v>-0.1</c:v>
                </c:pt>
                <c:pt idx="59">
                  <c:v>-0.1</c:v>
                </c:pt>
                <c:pt idx="60">
                  <c:v>-0.1</c:v>
                </c:pt>
                <c:pt idx="61">
                  <c:v>-0.1</c:v>
                </c:pt>
                <c:pt idx="62">
                  <c:v>-0.1</c:v>
                </c:pt>
                <c:pt idx="63">
                  <c:v>-0.1</c:v>
                </c:pt>
                <c:pt idx="64">
                  <c:v>-0.1</c:v>
                </c:pt>
                <c:pt idx="65">
                  <c:v>-0.1</c:v>
                </c:pt>
                <c:pt idx="66">
                  <c:v>-0.1</c:v>
                </c:pt>
                <c:pt idx="67">
                  <c:v>-0.1</c:v>
                </c:pt>
                <c:pt idx="68">
                  <c:v>-0.1</c:v>
                </c:pt>
                <c:pt idx="69">
                  <c:v>-0.1</c:v>
                </c:pt>
                <c:pt idx="70">
                  <c:v>-0.1</c:v>
                </c:pt>
                <c:pt idx="71">
                  <c:v>-0.1</c:v>
                </c:pt>
                <c:pt idx="72">
                  <c:v>-0.1</c:v>
                </c:pt>
                <c:pt idx="73">
                  <c:v>-0.1</c:v>
                </c:pt>
                <c:pt idx="74">
                  <c:v>-0.1</c:v>
                </c:pt>
              </c:numCache>
            </c:numRef>
          </c:val>
          <c:smooth val="0"/>
          <c:extLst>
            <c:ext xmlns:c16="http://schemas.microsoft.com/office/drawing/2014/chart" uri="{C3380CC4-5D6E-409C-BE32-E72D297353CC}">
              <c16:uniqueId val="{00000000-3FB5-4FC4-87C6-AEE550282885}"/>
            </c:ext>
          </c:extLst>
        </c:ser>
        <c:dLbls>
          <c:showLegendKey val="0"/>
          <c:showVal val="0"/>
          <c:showCatName val="0"/>
          <c:showSerName val="0"/>
          <c:showPercent val="0"/>
          <c:showBubbleSize val="0"/>
        </c:dLbls>
        <c:marker val="1"/>
        <c:smooth val="0"/>
        <c:axId val="2106645304"/>
        <c:axId val="-2125369272"/>
      </c:lineChart>
      <c:catAx>
        <c:axId val="2106645304"/>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fr-FR"/>
          </a:p>
        </c:txPr>
        <c:crossAx val="-2125369272"/>
        <c:crosses val="autoZero"/>
        <c:auto val="1"/>
        <c:lblAlgn val="ctr"/>
        <c:lblOffset val="350"/>
        <c:noMultiLvlLbl val="0"/>
      </c:catAx>
      <c:valAx>
        <c:axId val="-212536927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1066453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fr-FR"/>
    </a:p>
  </c:txPr>
  <c:printSettings>
    <c:headerFooter>
      <c:oddHeader>&amp;L&amp;"Arial Narrow,Normal"&amp;9Bewertungstool V1.1&amp;C&amp;"Arial Narrow,Normal"&amp;9
&amp;"Arial Narrow,Gras"&amp;12Analyse des indicateurs
Résultats valeurs effectives et valeurs cibles&amp;R&amp;"Arial Narrow,Normal"&amp;G</c:oddHeader>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Objektdaten!$C$5</c:f>
          <c:strCache>
            <c:ptCount val="1"/>
            <c:pt idx="0">
              <c:v>Testprojekt</c:v>
            </c:pt>
          </c:strCache>
        </c:strRef>
      </c:tx>
      <c:layout>
        <c:manualLayout>
          <c:xMode val="edge"/>
          <c:yMode val="edge"/>
          <c:x val="0.18965658178900899"/>
          <c:y val="6.6929136624677499E-3"/>
        </c:manualLayout>
      </c:layout>
      <c:overlay val="0"/>
      <c:txPr>
        <a:bodyPr/>
        <a:lstStyle/>
        <a:p>
          <a:pPr>
            <a:defRPr/>
          </a:pPr>
          <a:endParaRPr lang="fr-FR"/>
        </a:p>
      </c:txPr>
    </c:title>
    <c:autoTitleDeleted val="0"/>
    <c:plotArea>
      <c:layout>
        <c:manualLayout>
          <c:layoutTarget val="inner"/>
          <c:xMode val="edge"/>
          <c:yMode val="edge"/>
          <c:x val="7.2328608083329804E-2"/>
          <c:y val="0.12315135951761701"/>
          <c:w val="0.52964880807232295"/>
          <c:h val="0.80813138066552503"/>
        </c:manualLayout>
      </c:layout>
      <c:radarChart>
        <c:radarStyle val="marker"/>
        <c:varyColors val="0"/>
        <c:ser>
          <c:idx val="0"/>
          <c:order val="0"/>
          <c:tx>
            <c:strRef>
              <c:f>'Radar (Entwicklung)'!$T$2:$T$3</c:f>
              <c:strCache>
                <c:ptCount val="2"/>
                <c:pt idx="0">
                  <c:v>IST- Werte
SIA 31</c:v>
                </c:pt>
              </c:strCache>
            </c:strRef>
          </c:tx>
          <c:spPr>
            <a:ln w="22225" cap="flat">
              <a:solidFill>
                <a:srgbClr val="C50BAA"/>
              </a:solidFill>
            </a:ln>
          </c:spPr>
          <c:marker>
            <c:symbol val="diamond"/>
            <c:size val="5"/>
            <c:spPr>
              <a:noFill/>
              <a:ln w="12700" cap="rnd">
                <a:noFill/>
              </a:ln>
            </c:spPr>
          </c:marker>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(Entwicklung)'!$T$4:$T$32</c:f>
              <c:numCache>
                <c:formatCode>0.0</c:formatCode>
                <c:ptCount val="29"/>
                <c:pt idx="0">
                  <c:v>1</c:v>
                </c:pt>
                <c:pt idx="1">
                  <c:v>1</c:v>
                </c:pt>
                <c:pt idx="2">
                  <c:v>1</c:v>
                </c:pt>
                <c:pt idx="3">
                  <c:v>2</c:v>
                </c:pt>
                <c:pt idx="4">
                  <c:v>1</c:v>
                </c:pt>
                <c:pt idx="5">
                  <c:v>1</c:v>
                </c:pt>
                <c:pt idx="7">
                  <c:v>1</c:v>
                </c:pt>
                <c:pt idx="8">
                  <c:v>1</c:v>
                </c:pt>
                <c:pt idx="9">
                  <c:v>1</c:v>
                </c:pt>
                <c:pt idx="10">
                  <c:v>1</c:v>
                </c:pt>
                <c:pt idx="11">
                  <c:v>1</c:v>
                </c:pt>
                <c:pt idx="12">
                  <c:v>1</c:v>
                </c:pt>
                <c:pt idx="13">
                  <c:v>2</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numCache>
            </c:numRef>
          </c:val>
          <c:extLst>
            <c:ext xmlns:c16="http://schemas.microsoft.com/office/drawing/2014/chart" uri="{C3380CC4-5D6E-409C-BE32-E72D297353CC}">
              <c16:uniqueId val="{00000000-7469-49BF-87B9-AFEFC2448BDE}"/>
            </c:ext>
          </c:extLst>
        </c:ser>
        <c:ser>
          <c:idx val="5"/>
          <c:order val="1"/>
          <c:tx>
            <c:strRef>
              <c:f>'Radar (Entwicklung)'!$U$2:$U$3</c:f>
              <c:strCache>
                <c:ptCount val="2"/>
                <c:pt idx="0">
                  <c:v>SOLL- Werte
SIA 31</c:v>
                </c:pt>
              </c:strCache>
            </c:strRef>
          </c:tx>
          <c:spPr>
            <a:ln w="25400">
              <a:solidFill>
                <a:srgbClr val="C50BAA"/>
              </a:solidFill>
              <a:prstDash val="sysDot"/>
            </a:ln>
          </c:spPr>
          <c:marker>
            <c:symbol val="circle"/>
            <c:size val="3"/>
            <c:spPr>
              <a:solidFill>
                <a:srgbClr val="C50BAA"/>
              </a:solidFill>
              <a:ln>
                <a:noFill/>
              </a:ln>
            </c:spPr>
          </c:marker>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(Entwicklung)'!$U$4:$U$32</c:f>
              <c:numCache>
                <c:formatCode>0.0</c:formatCode>
                <c:ptCount val="29"/>
                <c:pt idx="0">
                  <c:v>2</c:v>
                </c:pt>
                <c:pt idx="1">
                  <c:v>2</c:v>
                </c:pt>
                <c:pt idx="2">
                  <c:v>2</c:v>
                </c:pt>
                <c:pt idx="3">
                  <c:v>2</c:v>
                </c:pt>
                <c:pt idx="4">
                  <c:v>1</c:v>
                </c:pt>
                <c:pt idx="5">
                  <c:v>1</c:v>
                </c:pt>
                <c:pt idx="7">
                  <c:v>2</c:v>
                </c:pt>
                <c:pt idx="8">
                  <c:v>1.4</c:v>
                </c:pt>
                <c:pt idx="9">
                  <c:v>1.3333333333333333</c:v>
                </c:pt>
                <c:pt idx="10">
                  <c:v>1.6</c:v>
                </c:pt>
                <c:pt idx="11">
                  <c:v>1.5</c:v>
                </c:pt>
                <c:pt idx="12">
                  <c:v>1.5</c:v>
                </c:pt>
                <c:pt idx="13">
                  <c:v>2</c:v>
                </c:pt>
                <c:pt idx="14">
                  <c:v>1.5</c:v>
                </c:pt>
                <c:pt idx="15">
                  <c:v>1.3333333333333333</c:v>
                </c:pt>
                <c:pt idx="16">
                  <c:v>2</c:v>
                </c:pt>
                <c:pt idx="17">
                  <c:v>1.5</c:v>
                </c:pt>
                <c:pt idx="18">
                  <c:v>1.5</c:v>
                </c:pt>
                <c:pt idx="19">
                  <c:v>2</c:v>
                </c:pt>
                <c:pt idx="20">
                  <c:v>2</c:v>
                </c:pt>
                <c:pt idx="21">
                  <c:v>1.5</c:v>
                </c:pt>
                <c:pt idx="22">
                  <c:v>1.5</c:v>
                </c:pt>
                <c:pt idx="23">
                  <c:v>1.5</c:v>
                </c:pt>
                <c:pt idx="24">
                  <c:v>1.3333333333333333</c:v>
                </c:pt>
                <c:pt idx="25">
                  <c:v>1.5</c:v>
                </c:pt>
                <c:pt idx="26">
                  <c:v>1.5</c:v>
                </c:pt>
                <c:pt idx="27">
                  <c:v>2</c:v>
                </c:pt>
                <c:pt idx="28">
                  <c:v>2</c:v>
                </c:pt>
              </c:numCache>
            </c:numRef>
          </c:val>
          <c:extLst>
            <c:ext xmlns:c16="http://schemas.microsoft.com/office/drawing/2014/chart" uri="{C3380CC4-5D6E-409C-BE32-E72D297353CC}">
              <c16:uniqueId val="{00000001-7469-49BF-87B9-AFEFC2448BDE}"/>
            </c:ext>
          </c:extLst>
        </c:ser>
        <c:ser>
          <c:idx val="4"/>
          <c:order val="2"/>
          <c:tx>
            <c:strRef>
              <c:f>'Radar (Entwicklung)'!$V$2:$V$3</c:f>
              <c:strCache>
                <c:ptCount val="2"/>
                <c:pt idx="0">
                  <c:v>Nicht anwendbar
SIA 31</c:v>
                </c:pt>
              </c:strCache>
            </c:strRef>
          </c:tx>
          <c:spPr>
            <a:ln>
              <a:noFill/>
            </a:ln>
          </c:spPr>
          <c:marker>
            <c:symbol val="circle"/>
            <c:size val="7"/>
            <c:spPr>
              <a:solidFill>
                <a:srgbClr val="C50BAA"/>
              </a:solidFill>
              <a:ln>
                <a:noFill/>
              </a:ln>
            </c:spPr>
          </c:marker>
          <c:dPt>
            <c:idx val="4"/>
            <c:bubble3D val="0"/>
            <c:extLst>
              <c:ext xmlns:c16="http://schemas.microsoft.com/office/drawing/2014/chart" uri="{C3380CC4-5D6E-409C-BE32-E72D297353CC}">
                <c16:uniqueId val="{00000002-7469-49BF-87B9-AFEFC2448BDE}"/>
              </c:ext>
            </c:extLst>
          </c:dPt>
          <c:dPt>
            <c:idx val="6"/>
            <c:marker>
              <c:spPr>
                <a:solidFill>
                  <a:srgbClr val="C50BAA"/>
                </a:solidFill>
                <a:ln w="12700">
                  <a:solidFill>
                    <a:srgbClr val="C50BAA"/>
                  </a:solidFill>
                </a:ln>
              </c:spPr>
            </c:marker>
            <c:bubble3D val="0"/>
            <c:extLst>
              <c:ext xmlns:c16="http://schemas.microsoft.com/office/drawing/2014/chart" uri="{C3380CC4-5D6E-409C-BE32-E72D297353CC}">
                <c16:uniqueId val="{00000004-7469-49BF-87B9-AFEFC2448BDE}"/>
              </c:ext>
            </c:extLst>
          </c:dPt>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(Entwicklung)'!$V$4:$V$32</c:f>
              <c:numCache>
                <c:formatCode>0.0</c:formatCode>
                <c:ptCount val="29"/>
                <c:pt idx="0">
                  <c:v>#N/A</c:v>
                </c:pt>
                <c:pt idx="1">
                  <c:v>#N/A</c:v>
                </c:pt>
                <c:pt idx="2">
                  <c:v>#N/A</c:v>
                </c:pt>
                <c:pt idx="3">
                  <c:v>#N/A</c:v>
                </c:pt>
                <c:pt idx="4">
                  <c:v>#N/A</c:v>
                </c:pt>
                <c:pt idx="5">
                  <c:v>#N/A</c:v>
                </c:pt>
                <c:pt idx="6">
                  <c:v>2</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3-7469-49BF-87B9-AFEFC2448BDE}"/>
            </c:ext>
          </c:extLst>
        </c:ser>
        <c:ser>
          <c:idx val="6"/>
          <c:order val="3"/>
          <c:tx>
            <c:strRef>
              <c:f>'Radar (Entwicklung)'!$W$2:$W$3</c:f>
              <c:strCache>
                <c:ptCount val="2"/>
                <c:pt idx="0">
                  <c:v>IST- Werte
SIA 32</c:v>
                </c:pt>
              </c:strCache>
            </c:strRef>
          </c:tx>
          <c:spPr>
            <a:ln w="22225">
              <a:solidFill>
                <a:srgbClr val="0070C0"/>
              </a:solidFill>
            </a:ln>
          </c:spPr>
          <c:marker>
            <c:symbol val="none"/>
          </c:marker>
          <c:val>
            <c:numRef>
              <c:f>'Radar (Entwicklung)'!$W$4:$W$32</c:f>
              <c:numCache>
                <c:formatCode>0.0</c:formatCode>
                <c:ptCount val="29"/>
                <c:pt idx="0">
                  <c:v>1.5</c:v>
                </c:pt>
                <c:pt idx="1">
                  <c:v>1</c:v>
                </c:pt>
                <c:pt idx="2">
                  <c:v>1.2</c:v>
                </c:pt>
                <c:pt idx="3">
                  <c:v>2</c:v>
                </c:pt>
                <c:pt idx="4">
                  <c:v>1</c:v>
                </c:pt>
                <c:pt idx="5">
                  <c:v>1</c:v>
                </c:pt>
                <c:pt idx="7">
                  <c:v>1</c:v>
                </c:pt>
                <c:pt idx="8">
                  <c:v>1.5</c:v>
                </c:pt>
                <c:pt idx="9">
                  <c:v>1</c:v>
                </c:pt>
                <c:pt idx="10">
                  <c:v>1.3</c:v>
                </c:pt>
                <c:pt idx="11">
                  <c:v>1</c:v>
                </c:pt>
                <c:pt idx="12">
                  <c:v>1.2</c:v>
                </c:pt>
                <c:pt idx="13">
                  <c:v>2</c:v>
                </c:pt>
                <c:pt idx="14">
                  <c:v>1</c:v>
                </c:pt>
                <c:pt idx="15">
                  <c:v>1</c:v>
                </c:pt>
                <c:pt idx="16">
                  <c:v>1</c:v>
                </c:pt>
                <c:pt idx="17">
                  <c:v>1</c:v>
                </c:pt>
                <c:pt idx="18">
                  <c:v>1</c:v>
                </c:pt>
                <c:pt idx="19">
                  <c:v>1</c:v>
                </c:pt>
                <c:pt idx="20">
                  <c:v>1</c:v>
                </c:pt>
                <c:pt idx="21">
                  <c:v>1</c:v>
                </c:pt>
                <c:pt idx="22">
                  <c:v>1</c:v>
                </c:pt>
                <c:pt idx="23">
                  <c:v>1.4</c:v>
                </c:pt>
                <c:pt idx="24">
                  <c:v>1</c:v>
                </c:pt>
                <c:pt idx="25">
                  <c:v>1</c:v>
                </c:pt>
                <c:pt idx="26">
                  <c:v>1.2</c:v>
                </c:pt>
                <c:pt idx="27">
                  <c:v>1</c:v>
                </c:pt>
                <c:pt idx="28">
                  <c:v>1</c:v>
                </c:pt>
              </c:numCache>
            </c:numRef>
          </c:val>
          <c:extLst>
            <c:ext xmlns:c16="http://schemas.microsoft.com/office/drawing/2014/chart" uri="{C3380CC4-5D6E-409C-BE32-E72D297353CC}">
              <c16:uniqueId val="{0000000A-7469-49BF-87B9-AFEFC2448BDE}"/>
            </c:ext>
          </c:extLst>
        </c:ser>
        <c:ser>
          <c:idx val="7"/>
          <c:order val="4"/>
          <c:tx>
            <c:strRef>
              <c:f>'Radar (Entwicklung)'!$X$2:$X$3</c:f>
              <c:strCache>
                <c:ptCount val="2"/>
                <c:pt idx="0">
                  <c:v>SOLL- Werte
SIA 32</c:v>
                </c:pt>
              </c:strCache>
            </c:strRef>
          </c:tx>
          <c:spPr>
            <a:ln w="25400">
              <a:solidFill>
                <a:srgbClr val="0070C0"/>
              </a:solidFill>
              <a:prstDash val="sysDot"/>
            </a:ln>
          </c:spPr>
          <c:marker>
            <c:symbol val="circle"/>
            <c:size val="3"/>
            <c:spPr>
              <a:solidFill>
                <a:srgbClr val="0070C0"/>
              </a:solidFill>
              <a:ln>
                <a:noFill/>
              </a:ln>
            </c:spPr>
          </c:marker>
          <c:val>
            <c:numRef>
              <c:f>'Radar (Entwicklung)'!$X$4:$X$32</c:f>
              <c:numCache>
                <c:formatCode>0.0</c:formatCode>
                <c:ptCount val="29"/>
                <c:pt idx="0">
                  <c:v>2</c:v>
                </c:pt>
                <c:pt idx="1">
                  <c:v>2</c:v>
                </c:pt>
                <c:pt idx="2">
                  <c:v>2</c:v>
                </c:pt>
                <c:pt idx="3">
                  <c:v>2</c:v>
                </c:pt>
                <c:pt idx="4">
                  <c:v>1</c:v>
                </c:pt>
                <c:pt idx="5">
                  <c:v>1</c:v>
                </c:pt>
                <c:pt idx="7">
                  <c:v>2</c:v>
                </c:pt>
                <c:pt idx="8">
                  <c:v>2</c:v>
                </c:pt>
                <c:pt idx="9">
                  <c:v>1.3333333333333333</c:v>
                </c:pt>
                <c:pt idx="10">
                  <c:v>1.6</c:v>
                </c:pt>
                <c:pt idx="11">
                  <c:v>1.5</c:v>
                </c:pt>
                <c:pt idx="12">
                  <c:v>1.5</c:v>
                </c:pt>
                <c:pt idx="13">
                  <c:v>2</c:v>
                </c:pt>
                <c:pt idx="14">
                  <c:v>1.5</c:v>
                </c:pt>
                <c:pt idx="15">
                  <c:v>1.3333333333333333</c:v>
                </c:pt>
                <c:pt idx="16">
                  <c:v>2</c:v>
                </c:pt>
                <c:pt idx="17">
                  <c:v>1.5</c:v>
                </c:pt>
                <c:pt idx="18">
                  <c:v>1.5</c:v>
                </c:pt>
                <c:pt idx="19">
                  <c:v>2</c:v>
                </c:pt>
                <c:pt idx="20">
                  <c:v>2</c:v>
                </c:pt>
                <c:pt idx="21">
                  <c:v>1.5</c:v>
                </c:pt>
                <c:pt idx="22">
                  <c:v>1.5</c:v>
                </c:pt>
                <c:pt idx="23">
                  <c:v>1.5</c:v>
                </c:pt>
                <c:pt idx="24">
                  <c:v>1.3333333333333333</c:v>
                </c:pt>
                <c:pt idx="25">
                  <c:v>1.5</c:v>
                </c:pt>
                <c:pt idx="26">
                  <c:v>1.5</c:v>
                </c:pt>
                <c:pt idx="27">
                  <c:v>2</c:v>
                </c:pt>
                <c:pt idx="28">
                  <c:v>2</c:v>
                </c:pt>
              </c:numCache>
            </c:numRef>
          </c:val>
          <c:extLst>
            <c:ext xmlns:c16="http://schemas.microsoft.com/office/drawing/2014/chart" uri="{C3380CC4-5D6E-409C-BE32-E72D297353CC}">
              <c16:uniqueId val="{0000000B-7469-49BF-87B9-AFEFC2448BDE}"/>
            </c:ext>
          </c:extLst>
        </c:ser>
        <c:ser>
          <c:idx val="8"/>
          <c:order val="5"/>
          <c:tx>
            <c:strRef>
              <c:f>'Radar (Entwicklung)'!$Y$2:$Y$3</c:f>
              <c:strCache>
                <c:ptCount val="2"/>
                <c:pt idx="0">
                  <c:v>Nicht anwendbar
SIA 31</c:v>
                </c:pt>
              </c:strCache>
            </c:strRef>
          </c:tx>
          <c:spPr>
            <a:ln>
              <a:noFill/>
            </a:ln>
          </c:spPr>
          <c:marker>
            <c:symbol val="circle"/>
            <c:size val="7"/>
            <c:spPr>
              <a:solidFill>
                <a:srgbClr val="4F81BD"/>
              </a:solidFill>
              <a:ln>
                <a:noFill/>
              </a:ln>
            </c:spPr>
          </c:marker>
          <c:dPt>
            <c:idx val="6"/>
            <c:bubble3D val="0"/>
            <c:extLst>
              <c:ext xmlns:c16="http://schemas.microsoft.com/office/drawing/2014/chart" uri="{C3380CC4-5D6E-409C-BE32-E72D297353CC}">
                <c16:uniqueId val="{0000000D-7469-49BF-87B9-AFEFC2448BDE}"/>
              </c:ext>
            </c:extLst>
          </c:dPt>
          <c:val>
            <c:numRef>
              <c:f>'Radar (Entwicklung)'!$Y$4:$Y$32</c:f>
              <c:numCache>
                <c:formatCode>0.0</c:formatCode>
                <c:ptCount val="29"/>
                <c:pt idx="0">
                  <c:v>#N/A</c:v>
                </c:pt>
                <c:pt idx="1">
                  <c:v>#N/A</c:v>
                </c:pt>
                <c:pt idx="2">
                  <c:v>#N/A</c:v>
                </c:pt>
                <c:pt idx="3">
                  <c:v>#N/A</c:v>
                </c:pt>
                <c:pt idx="4">
                  <c:v>#N/A</c:v>
                </c:pt>
                <c:pt idx="5">
                  <c:v>#N/A</c:v>
                </c:pt>
                <c:pt idx="6">
                  <c:v>2</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C-7469-49BF-87B9-AFEFC2448BDE}"/>
            </c:ext>
          </c:extLst>
        </c:ser>
        <c:ser>
          <c:idx val="1"/>
          <c:order val="6"/>
          <c:tx>
            <c:strRef>
              <c:f>'Radar (Entwicklung)'!$Z$2:$Z$3</c:f>
              <c:strCache>
                <c:ptCount val="2"/>
                <c:pt idx="0">
                  <c:v>Ist- Werte
SIA 52</c:v>
                </c:pt>
              </c:strCache>
            </c:strRef>
          </c:tx>
          <c:spPr>
            <a:ln w="22225">
              <a:solidFill>
                <a:srgbClr val="FFC000"/>
              </a:solidFill>
            </a:ln>
          </c:spPr>
          <c:marker>
            <c:symbol val="none"/>
          </c:marker>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(Entwicklung)'!$Z$4:$Z$32</c:f>
              <c:numCache>
                <c:formatCode>0.0</c:formatCode>
                <c:ptCount val="29"/>
              </c:numCache>
            </c:numRef>
          </c:val>
          <c:extLst>
            <c:ext xmlns:c16="http://schemas.microsoft.com/office/drawing/2014/chart" uri="{C3380CC4-5D6E-409C-BE32-E72D297353CC}">
              <c16:uniqueId val="{00000005-7469-49BF-87B9-AFEFC2448BDE}"/>
            </c:ext>
          </c:extLst>
        </c:ser>
        <c:ser>
          <c:idx val="2"/>
          <c:order val="7"/>
          <c:tx>
            <c:strRef>
              <c:f>'Radar (Entwicklung)'!$AA$2:$AA$3</c:f>
              <c:strCache>
                <c:ptCount val="2"/>
                <c:pt idx="0">
                  <c:v>SOLL- Werte
SIA 52</c:v>
                </c:pt>
              </c:strCache>
            </c:strRef>
          </c:tx>
          <c:spPr>
            <a:ln w="25400">
              <a:solidFill>
                <a:srgbClr val="FFC000"/>
              </a:solidFill>
              <a:prstDash val="sysDot"/>
            </a:ln>
          </c:spPr>
          <c:marker>
            <c:symbol val="circle"/>
            <c:size val="3"/>
            <c:spPr>
              <a:solidFill>
                <a:srgbClr val="FFC000"/>
              </a:solidFill>
              <a:ln>
                <a:noFill/>
              </a:ln>
            </c:spPr>
          </c:marker>
          <c:dPt>
            <c:idx val="6"/>
            <c:bubble3D val="0"/>
            <c:spPr>
              <a:ln w="25400">
                <a:noFill/>
                <a:prstDash val="sysDot"/>
              </a:ln>
            </c:spPr>
            <c:extLst>
              <c:ext xmlns:c16="http://schemas.microsoft.com/office/drawing/2014/chart" uri="{C3380CC4-5D6E-409C-BE32-E72D297353CC}">
                <c16:uniqueId val="{00000008-7469-49BF-87B9-AFEFC2448BDE}"/>
              </c:ext>
            </c:extLst>
          </c:dPt>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(Entwicklung)'!$AA$4:$AA$32</c:f>
              <c:numCache>
                <c:formatCode>0.0</c:formatCode>
                <c:ptCount val="29"/>
              </c:numCache>
            </c:numRef>
          </c:val>
          <c:extLst>
            <c:ext xmlns:c16="http://schemas.microsoft.com/office/drawing/2014/chart" uri="{C3380CC4-5D6E-409C-BE32-E72D297353CC}">
              <c16:uniqueId val="{00000006-7469-49BF-87B9-AFEFC2448BDE}"/>
            </c:ext>
          </c:extLst>
        </c:ser>
        <c:ser>
          <c:idx val="3"/>
          <c:order val="8"/>
          <c:tx>
            <c:strRef>
              <c:f>'Radar (Entwicklung)'!$AB$2:$AB$3</c:f>
              <c:strCache>
                <c:ptCount val="2"/>
                <c:pt idx="0">
                  <c:v>Nicht anwendbar
SIA 52</c:v>
                </c:pt>
              </c:strCache>
            </c:strRef>
          </c:tx>
          <c:spPr>
            <a:ln>
              <a:noFill/>
            </a:ln>
          </c:spPr>
          <c:marker>
            <c:symbol val="circle"/>
            <c:size val="7"/>
            <c:spPr>
              <a:solidFill>
                <a:srgbClr val="FFC000"/>
              </a:solidFill>
              <a:ln>
                <a:noFill/>
              </a:ln>
            </c:spPr>
          </c:marker>
          <c:cat>
            <c:strRef>
              <c:f>'Radar (Entwicklung)'!$R$4:$R$32</c:f>
              <c:strCache>
                <c:ptCount val="29"/>
                <c:pt idx="0">
                  <c:v>R 1.1</c:v>
                </c:pt>
                <c:pt idx="1">
                  <c:v>R 1.2</c:v>
                </c:pt>
                <c:pt idx="2">
                  <c:v>R 1.3</c:v>
                </c:pt>
                <c:pt idx="3">
                  <c:v>G 1.1</c:v>
                </c:pt>
                <c:pt idx="4">
                  <c:v>G 1.2</c:v>
                </c:pt>
                <c:pt idx="5">
                  <c:v>G 1.3</c:v>
                </c:pt>
                <c:pt idx="6">
                  <c:v>G 2.1</c:v>
                </c:pt>
                <c:pt idx="7">
                  <c:v>G 2.2</c:v>
                </c:pt>
                <c:pt idx="8">
                  <c:v>G 2.3</c:v>
                </c:pt>
                <c:pt idx="9">
                  <c:v>G 2.4</c:v>
                </c:pt>
                <c:pt idx="10">
                  <c:v>G 3.1</c:v>
                </c:pt>
                <c:pt idx="11">
                  <c:v>G 3.2</c:v>
                </c:pt>
                <c:pt idx="12">
                  <c:v>W 1.1</c:v>
                </c:pt>
                <c:pt idx="13">
                  <c:v>W 1.2</c:v>
                </c:pt>
                <c:pt idx="14">
                  <c:v>W 2.1</c:v>
                </c:pt>
                <c:pt idx="15">
                  <c:v>W 2.2</c:v>
                </c:pt>
                <c:pt idx="16">
                  <c:v>W 2.3</c:v>
                </c:pt>
                <c:pt idx="17">
                  <c:v>W 3.1</c:v>
                </c:pt>
                <c:pt idx="18">
                  <c:v>U 1.1</c:v>
                </c:pt>
                <c:pt idx="19">
                  <c:v>U 1.2</c:v>
                </c:pt>
                <c:pt idx="20">
                  <c:v>U 1.3</c:v>
                </c:pt>
                <c:pt idx="21">
                  <c:v>U 1.4</c:v>
                </c:pt>
                <c:pt idx="22">
                  <c:v>U 1.5</c:v>
                </c:pt>
                <c:pt idx="23">
                  <c:v>U 2.1</c:v>
                </c:pt>
                <c:pt idx="24">
                  <c:v>U 2.2</c:v>
                </c:pt>
                <c:pt idx="25">
                  <c:v>U 2.3</c:v>
                </c:pt>
                <c:pt idx="26">
                  <c:v>U 2.4</c:v>
                </c:pt>
                <c:pt idx="27">
                  <c:v>U 3.1</c:v>
                </c:pt>
                <c:pt idx="28">
                  <c:v>U 3.2</c:v>
                </c:pt>
              </c:strCache>
            </c:strRef>
          </c:cat>
          <c:val>
            <c:numRef>
              <c:f>'Radar (Entwicklung)'!$AB$4:$AB$32</c:f>
              <c:numCache>
                <c:formatCode>0.0</c:formatCode>
                <c:ptCount val="29"/>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numCache>
            </c:numRef>
          </c:val>
          <c:extLst>
            <c:ext xmlns:c16="http://schemas.microsoft.com/office/drawing/2014/chart" uri="{C3380CC4-5D6E-409C-BE32-E72D297353CC}">
              <c16:uniqueId val="{00000007-7469-49BF-87B9-AFEFC2448BDE}"/>
            </c:ext>
          </c:extLst>
        </c:ser>
        <c:dLbls>
          <c:showLegendKey val="0"/>
          <c:showVal val="0"/>
          <c:showCatName val="0"/>
          <c:showSerName val="0"/>
          <c:showPercent val="0"/>
          <c:showBubbleSize val="0"/>
        </c:dLbls>
        <c:axId val="2072767976"/>
        <c:axId val="2072919992"/>
      </c:radarChart>
      <c:catAx>
        <c:axId val="2072767976"/>
        <c:scaling>
          <c:orientation val="minMax"/>
        </c:scaling>
        <c:delete val="0"/>
        <c:axPos val="b"/>
        <c:majorGridlines/>
        <c:numFmt formatCode="General" sourceLinked="0"/>
        <c:majorTickMark val="out"/>
        <c:minorTickMark val="none"/>
        <c:tickLblPos val="nextTo"/>
        <c:txPr>
          <a:bodyPr/>
          <a:lstStyle/>
          <a:p>
            <a:pPr>
              <a:defRPr b="0"/>
            </a:pPr>
            <a:endParaRPr lang="fr-FR"/>
          </a:p>
        </c:txPr>
        <c:crossAx val="2072919992"/>
        <c:crosses val="autoZero"/>
        <c:auto val="1"/>
        <c:lblAlgn val="ctr"/>
        <c:lblOffset val="100"/>
        <c:noMultiLvlLbl val="0"/>
      </c:catAx>
      <c:valAx>
        <c:axId val="2072919992"/>
        <c:scaling>
          <c:orientation val="minMax"/>
          <c:max val="2"/>
        </c:scaling>
        <c:delete val="0"/>
        <c:axPos val="l"/>
        <c:majorGridlines/>
        <c:numFmt formatCode="0.0" sourceLinked="1"/>
        <c:majorTickMark val="cross"/>
        <c:minorTickMark val="none"/>
        <c:tickLblPos val="nextTo"/>
        <c:txPr>
          <a:bodyPr/>
          <a:lstStyle/>
          <a:p>
            <a:pPr>
              <a:defRPr b="1"/>
            </a:pPr>
            <a:endParaRPr lang="fr-FR"/>
          </a:p>
        </c:txPr>
        <c:crossAx val="2072767976"/>
        <c:crosses val="autoZero"/>
        <c:crossBetween val="between"/>
      </c:valAx>
      <c:spPr>
        <a:noFill/>
      </c:spPr>
    </c:plotArea>
    <c:legend>
      <c:legendPos val="r"/>
      <c:legendEntry>
        <c:idx val="5"/>
        <c:txPr>
          <a:bodyPr/>
          <a:lstStyle/>
          <a:p>
            <a:pPr>
              <a:defRPr>
                <a:noFill/>
              </a:defRPr>
            </a:pPr>
            <a:endParaRPr lang="fr-FR"/>
          </a:p>
        </c:txPr>
      </c:legendEntry>
      <c:layout>
        <c:manualLayout>
          <c:xMode val="edge"/>
          <c:yMode val="edge"/>
          <c:x val="0.6237981652094402"/>
          <c:y val="7.1668237505209736E-3"/>
          <c:w val="0.15677463520982474"/>
          <c:h val="0.43287998938790634"/>
        </c:manualLayout>
      </c:layout>
      <c:overlay val="0"/>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a:noFill/>
    </a:ln>
  </c:spPr>
  <c:txPr>
    <a:bodyPr/>
    <a:lstStyle/>
    <a:p>
      <a:pPr>
        <a:defRPr>
          <a:latin typeface="Arial Narrow" panose="020B0606020202030204" pitchFamily="34" charset="0"/>
        </a:defRPr>
      </a:pPr>
      <a:endParaRPr lang="fr-FR"/>
    </a:p>
  </c:txPr>
  <c:printSettings>
    <c:headerFooter>
      <c:oddHeader>&amp;L&amp;"Arial Narrow,Normal"&amp;9Bewertungstool V1.1&amp;C&amp;"Arial Narrow,Normal"&amp;9
&amp;"Arial Narrow,Gras"&amp;12Analyse des critères
Résultats valeurs effectives et valeurs cibles&amp;R&amp;"Arial Narrow,Normal"&amp;G</c:oddHeader>
      <c:oddFooter>&amp;L&amp;"Arial Narrow,Normal"&amp;8&amp;F&amp;C&amp;"Arial Narrow,Normal"&amp;8&amp;P/&amp;N&amp;R&amp;"Arial Narrow,Normal"&amp;8&amp;D</c:oddFooter>
    </c:headerFooter>
    <c:pageMargins b="0.75" l="0.7" r="0.7" t="0.75" header="0.3" footer="0.3"/>
    <c:pageSetup orientation="portrait"/>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0</xdr:col>
          <xdr:colOff>9525</xdr:colOff>
          <xdr:row>8</xdr:row>
          <xdr:rowOff>19050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2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9525</xdr:colOff>
          <xdr:row>9</xdr:row>
          <xdr:rowOff>28575</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2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0</xdr:col>
          <xdr:colOff>9525</xdr:colOff>
          <xdr:row>10</xdr:row>
          <xdr:rowOff>28575</xdr:rowOff>
        </xdr:to>
        <xdr:sp macro="" textlink="">
          <xdr:nvSpPr>
            <xdr:cNvPr id="79875" name="Check Box 3" hidden="1">
              <a:extLst>
                <a:ext uri="{63B3BB69-23CF-44E3-9099-C40C66FF867C}">
                  <a14:compatExt spid="_x0000_s79875"/>
                </a:ext>
                <a:ext uri="{FF2B5EF4-FFF2-40B4-BE49-F238E27FC236}">
                  <a16:creationId xmlns:a16="http://schemas.microsoft.com/office/drawing/2014/main" id="{00000000-0008-0000-0200-00000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0</xdr:col>
          <xdr:colOff>9525</xdr:colOff>
          <xdr:row>8</xdr:row>
          <xdr:rowOff>28575</xdr:rowOff>
        </xdr:to>
        <xdr:sp macro="" textlink="">
          <xdr:nvSpPr>
            <xdr:cNvPr id="79876" name="Check Box 4" hidden="1">
              <a:extLst>
                <a:ext uri="{63B3BB69-23CF-44E3-9099-C40C66FF867C}">
                  <a14:compatExt spid="_x0000_s79876"/>
                </a:ext>
                <a:ext uri="{FF2B5EF4-FFF2-40B4-BE49-F238E27FC236}">
                  <a16:creationId xmlns:a16="http://schemas.microsoft.com/office/drawing/2014/main" id="{00000000-0008-0000-0200-000004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0</xdr:col>
          <xdr:colOff>9525</xdr:colOff>
          <xdr:row>9</xdr:row>
          <xdr:rowOff>28575</xdr:rowOff>
        </xdr:to>
        <xdr:sp macro="" textlink="">
          <xdr:nvSpPr>
            <xdr:cNvPr id="79877" name="Check Box 5" hidden="1">
              <a:extLst>
                <a:ext uri="{63B3BB69-23CF-44E3-9099-C40C66FF867C}">
                  <a14:compatExt spid="_x0000_s79877"/>
                </a:ext>
                <a:ext uri="{FF2B5EF4-FFF2-40B4-BE49-F238E27FC236}">
                  <a16:creationId xmlns:a16="http://schemas.microsoft.com/office/drawing/2014/main" id="{00000000-0008-0000-0200-000005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0</xdr:col>
          <xdr:colOff>9525</xdr:colOff>
          <xdr:row>12</xdr:row>
          <xdr:rowOff>28575</xdr:rowOff>
        </xdr:to>
        <xdr:sp macro="" textlink="">
          <xdr:nvSpPr>
            <xdr:cNvPr id="79878" name="Check Box 6" hidden="1">
              <a:extLst>
                <a:ext uri="{63B3BB69-23CF-44E3-9099-C40C66FF867C}">
                  <a14:compatExt spid="_x0000_s79878"/>
                </a:ext>
                <a:ext uri="{FF2B5EF4-FFF2-40B4-BE49-F238E27FC236}">
                  <a16:creationId xmlns:a16="http://schemas.microsoft.com/office/drawing/2014/main" id="{00000000-0008-0000-0200-000006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0</xdr:col>
          <xdr:colOff>9525</xdr:colOff>
          <xdr:row>11</xdr:row>
          <xdr:rowOff>28575</xdr:rowOff>
        </xdr:to>
        <xdr:sp macro="" textlink="">
          <xdr:nvSpPr>
            <xdr:cNvPr id="79879" name="Check Box 7" hidden="1">
              <a:extLst>
                <a:ext uri="{63B3BB69-23CF-44E3-9099-C40C66FF867C}">
                  <a14:compatExt spid="_x0000_s79879"/>
                </a:ext>
                <a:ext uri="{FF2B5EF4-FFF2-40B4-BE49-F238E27FC236}">
                  <a16:creationId xmlns:a16="http://schemas.microsoft.com/office/drawing/2014/main" id="{00000000-0008-0000-0200-000007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243840</xdr:colOff>
      <xdr:row>2</xdr:row>
      <xdr:rowOff>144780</xdr:rowOff>
    </xdr:from>
    <xdr:to>
      <xdr:col>7</xdr:col>
      <xdr:colOff>173356</xdr:colOff>
      <xdr:row>31</xdr:row>
      <xdr:rowOff>47624</xdr:rowOff>
    </xdr:to>
    <xdr:grpSp>
      <xdr:nvGrpSpPr>
        <xdr:cNvPr id="8" name="Groupe 7">
          <a:extLst>
            <a:ext uri="{FF2B5EF4-FFF2-40B4-BE49-F238E27FC236}">
              <a16:creationId xmlns:a16="http://schemas.microsoft.com/office/drawing/2014/main" id="{00000000-0008-0000-0400-000008000000}"/>
            </a:ext>
          </a:extLst>
        </xdr:cNvPr>
        <xdr:cNvGrpSpPr/>
      </xdr:nvGrpSpPr>
      <xdr:grpSpPr>
        <a:xfrm>
          <a:off x="243840" y="421005"/>
          <a:ext cx="5425441" cy="5427344"/>
          <a:chOff x="251459" y="464820"/>
          <a:chExt cx="5433061" cy="5330189"/>
        </a:xfrm>
      </xdr:grpSpPr>
      <xdr:sp macro="" textlink="">
        <xdr:nvSpPr>
          <xdr:cNvPr id="9" name="Arc plein 8">
            <a:extLst>
              <a:ext uri="{FF2B5EF4-FFF2-40B4-BE49-F238E27FC236}">
                <a16:creationId xmlns:a16="http://schemas.microsoft.com/office/drawing/2014/main" id="{00000000-0008-0000-0400-000009000000}"/>
              </a:ext>
            </a:extLst>
          </xdr:cNvPr>
          <xdr:cNvSpPr/>
        </xdr:nvSpPr>
        <xdr:spPr>
          <a:xfrm>
            <a:off x="284653" y="545968"/>
            <a:ext cx="5390073" cy="5247137"/>
          </a:xfrm>
          <a:prstGeom prst="blockArc">
            <a:avLst>
              <a:gd name="adj1" fmla="val 3102053"/>
              <a:gd name="adj2" fmla="val 7829091"/>
              <a:gd name="adj3" fmla="val 6136"/>
            </a:avLst>
          </a:prstGeom>
          <a:solidFill>
            <a:srgbClr val="5CBFD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0" name="Arc plein 9">
            <a:extLst>
              <a:ext uri="{FF2B5EF4-FFF2-40B4-BE49-F238E27FC236}">
                <a16:creationId xmlns:a16="http://schemas.microsoft.com/office/drawing/2014/main" id="{00000000-0008-0000-0400-00000A000000}"/>
              </a:ext>
            </a:extLst>
          </xdr:cNvPr>
          <xdr:cNvSpPr/>
        </xdr:nvSpPr>
        <xdr:spPr>
          <a:xfrm>
            <a:off x="251459" y="477770"/>
            <a:ext cx="5351973" cy="5317239"/>
          </a:xfrm>
          <a:prstGeom prst="blockArc">
            <a:avLst>
              <a:gd name="adj1" fmla="val 7898326"/>
              <a:gd name="adj2" fmla="val 15749955"/>
              <a:gd name="adj3" fmla="val 6306"/>
            </a:avLst>
          </a:prstGeom>
          <a:solidFill>
            <a:srgbClr val="63BE7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1" name="Arc plein 10">
            <a:extLst>
              <a:ext uri="{FF2B5EF4-FFF2-40B4-BE49-F238E27FC236}">
                <a16:creationId xmlns:a16="http://schemas.microsoft.com/office/drawing/2014/main" id="{00000000-0008-0000-0400-00000B000000}"/>
              </a:ext>
            </a:extLst>
          </xdr:cNvPr>
          <xdr:cNvSpPr/>
        </xdr:nvSpPr>
        <xdr:spPr>
          <a:xfrm>
            <a:off x="359217" y="495300"/>
            <a:ext cx="5325303" cy="5279138"/>
          </a:xfrm>
          <a:prstGeom prst="blockArc">
            <a:avLst>
              <a:gd name="adj1" fmla="val 18212240"/>
              <a:gd name="adj2" fmla="val 2961608"/>
              <a:gd name="adj3" fmla="val 6033"/>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12" name="Arc plein 11">
            <a:extLst>
              <a:ext uri="{FF2B5EF4-FFF2-40B4-BE49-F238E27FC236}">
                <a16:creationId xmlns:a16="http://schemas.microsoft.com/office/drawing/2014/main" id="{00000000-0008-0000-0400-00000C000000}"/>
              </a:ext>
            </a:extLst>
          </xdr:cNvPr>
          <xdr:cNvSpPr/>
        </xdr:nvSpPr>
        <xdr:spPr>
          <a:xfrm>
            <a:off x="269144" y="464820"/>
            <a:ext cx="5390073" cy="5247137"/>
          </a:xfrm>
          <a:prstGeom prst="blockArc">
            <a:avLst>
              <a:gd name="adj1" fmla="val 15843318"/>
              <a:gd name="adj2" fmla="val 18140411"/>
              <a:gd name="adj3" fmla="val 6092"/>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grpSp>
    <xdr:clientData/>
  </xdr:twoCellAnchor>
  <xdr:absoluteAnchor>
    <xdr:pos x="28575" y="114300"/>
    <xdr:ext cx="8685678" cy="5736851"/>
    <xdr:graphicFrame macro="">
      <xdr:nvGraphicFramePr>
        <xdr:cNvPr id="2" name="Graphique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0</xdr:col>
      <xdr:colOff>952500</xdr:colOff>
      <xdr:row>0</xdr:row>
      <xdr:rowOff>67236</xdr:rowOff>
    </xdr:from>
    <xdr:to>
      <xdr:col>9</xdr:col>
      <xdr:colOff>598714</xdr:colOff>
      <xdr:row>18</xdr:row>
      <xdr:rowOff>95250</xdr:rowOff>
    </xdr:to>
    <xdr:graphicFrame macro="">
      <xdr:nvGraphicFramePr>
        <xdr:cNvPr id="4" name="Graphique 3">
          <a:extLst>
            <a:ext uri="{FF2B5EF4-FFF2-40B4-BE49-F238E27FC236}">
              <a16:creationId xmlns:a16="http://schemas.microsoft.com/office/drawing/2014/main" id="{00000000-0008-0000-2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656477</xdr:colOff>
      <xdr:row>21</xdr:row>
      <xdr:rowOff>0</xdr:rowOff>
    </xdr:from>
    <xdr:to>
      <xdr:col>6</xdr:col>
      <xdr:colOff>723712</xdr:colOff>
      <xdr:row>21</xdr:row>
      <xdr:rowOff>156883</xdr:rowOff>
    </xdr:to>
    <xdr:sp macro="" textlink="">
      <xdr:nvSpPr>
        <xdr:cNvPr id="2" name="Rectangle 1">
          <a:extLst>
            <a:ext uri="{FF2B5EF4-FFF2-40B4-BE49-F238E27FC236}">
              <a16:creationId xmlns:a16="http://schemas.microsoft.com/office/drawing/2014/main" id="{00000000-0008-0000-2500-000002000000}"/>
            </a:ext>
          </a:extLst>
        </xdr:cNvPr>
        <xdr:cNvSpPr/>
      </xdr:nvSpPr>
      <xdr:spPr>
        <a:xfrm>
          <a:off x="11443540" y="4095750"/>
          <a:ext cx="67235" cy="156883"/>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6</xdr:col>
      <xdr:colOff>664202</xdr:colOff>
      <xdr:row>22</xdr:row>
      <xdr:rowOff>22412</xdr:rowOff>
    </xdr:from>
    <xdr:to>
      <xdr:col>6</xdr:col>
      <xdr:colOff>725325</xdr:colOff>
      <xdr:row>23</xdr:row>
      <xdr:rowOff>11207</xdr:rowOff>
    </xdr:to>
    <xdr:sp macro="" textlink="">
      <xdr:nvSpPr>
        <xdr:cNvPr id="5" name="Rectangle 4">
          <a:extLst>
            <a:ext uri="{FF2B5EF4-FFF2-40B4-BE49-F238E27FC236}">
              <a16:creationId xmlns:a16="http://schemas.microsoft.com/office/drawing/2014/main" id="{00000000-0008-0000-2500-000005000000}"/>
            </a:ext>
          </a:extLst>
        </xdr:cNvPr>
        <xdr:cNvSpPr/>
      </xdr:nvSpPr>
      <xdr:spPr>
        <a:xfrm>
          <a:off x="11455467" y="4157383"/>
          <a:ext cx="61123" cy="156883"/>
        </a:xfrm>
        <a:prstGeom prst="rect">
          <a:avLst/>
        </a:prstGeom>
        <a:noFill/>
        <a:ln w="158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243840</xdr:colOff>
      <xdr:row>2</xdr:row>
      <xdr:rowOff>144780</xdr:rowOff>
    </xdr:from>
    <xdr:to>
      <xdr:col>7</xdr:col>
      <xdr:colOff>173356</xdr:colOff>
      <xdr:row>29</xdr:row>
      <xdr:rowOff>140073</xdr:rowOff>
    </xdr:to>
    <xdr:grpSp>
      <xdr:nvGrpSpPr>
        <xdr:cNvPr id="2" name="Groupe 1">
          <a:extLst>
            <a:ext uri="{FF2B5EF4-FFF2-40B4-BE49-F238E27FC236}">
              <a16:creationId xmlns:a16="http://schemas.microsoft.com/office/drawing/2014/main" id="{365BB2A5-1C64-4E3A-8819-EF73F8089A00}"/>
            </a:ext>
          </a:extLst>
        </xdr:cNvPr>
        <xdr:cNvGrpSpPr/>
      </xdr:nvGrpSpPr>
      <xdr:grpSpPr>
        <a:xfrm>
          <a:off x="243840" y="459105"/>
          <a:ext cx="5425441" cy="5395968"/>
          <a:chOff x="251459" y="464820"/>
          <a:chExt cx="5433061" cy="5330189"/>
        </a:xfrm>
      </xdr:grpSpPr>
      <xdr:sp macro="" textlink="">
        <xdr:nvSpPr>
          <xdr:cNvPr id="3" name="Arc plein 2">
            <a:extLst>
              <a:ext uri="{FF2B5EF4-FFF2-40B4-BE49-F238E27FC236}">
                <a16:creationId xmlns:a16="http://schemas.microsoft.com/office/drawing/2014/main" id="{7C1DE574-45D7-4BCC-E5FF-F5789FCCA75E}"/>
              </a:ext>
            </a:extLst>
          </xdr:cNvPr>
          <xdr:cNvSpPr/>
        </xdr:nvSpPr>
        <xdr:spPr>
          <a:xfrm>
            <a:off x="284653" y="545968"/>
            <a:ext cx="5390073" cy="5247137"/>
          </a:xfrm>
          <a:prstGeom prst="blockArc">
            <a:avLst>
              <a:gd name="adj1" fmla="val 3102053"/>
              <a:gd name="adj2" fmla="val 7829091"/>
              <a:gd name="adj3" fmla="val 6136"/>
            </a:avLst>
          </a:prstGeom>
          <a:solidFill>
            <a:srgbClr val="5CBFD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4" name="Arc plein 3">
            <a:extLst>
              <a:ext uri="{FF2B5EF4-FFF2-40B4-BE49-F238E27FC236}">
                <a16:creationId xmlns:a16="http://schemas.microsoft.com/office/drawing/2014/main" id="{BFD9D00F-B6C0-6957-8845-6D0D2EC8B38F}"/>
              </a:ext>
            </a:extLst>
          </xdr:cNvPr>
          <xdr:cNvSpPr/>
        </xdr:nvSpPr>
        <xdr:spPr>
          <a:xfrm>
            <a:off x="251459" y="477770"/>
            <a:ext cx="5351973" cy="5317239"/>
          </a:xfrm>
          <a:prstGeom prst="blockArc">
            <a:avLst>
              <a:gd name="adj1" fmla="val 7898326"/>
              <a:gd name="adj2" fmla="val 15749955"/>
              <a:gd name="adj3" fmla="val 6306"/>
            </a:avLst>
          </a:prstGeom>
          <a:solidFill>
            <a:srgbClr val="63BE7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5" name="Arc plein 4">
            <a:extLst>
              <a:ext uri="{FF2B5EF4-FFF2-40B4-BE49-F238E27FC236}">
                <a16:creationId xmlns:a16="http://schemas.microsoft.com/office/drawing/2014/main" id="{80B1B2F8-91BA-33FD-5963-A8A4D6456163}"/>
              </a:ext>
            </a:extLst>
          </xdr:cNvPr>
          <xdr:cNvSpPr/>
        </xdr:nvSpPr>
        <xdr:spPr>
          <a:xfrm>
            <a:off x="359217" y="495300"/>
            <a:ext cx="5325303" cy="5279138"/>
          </a:xfrm>
          <a:prstGeom prst="blockArc">
            <a:avLst>
              <a:gd name="adj1" fmla="val 18212240"/>
              <a:gd name="adj2" fmla="val 2961608"/>
              <a:gd name="adj3" fmla="val 6033"/>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sp macro="" textlink="">
        <xdr:nvSpPr>
          <xdr:cNvPr id="6" name="Arc plein 5">
            <a:extLst>
              <a:ext uri="{FF2B5EF4-FFF2-40B4-BE49-F238E27FC236}">
                <a16:creationId xmlns:a16="http://schemas.microsoft.com/office/drawing/2014/main" id="{ABE90AFB-C9D7-6EC1-A17C-275B69BE8173}"/>
              </a:ext>
            </a:extLst>
          </xdr:cNvPr>
          <xdr:cNvSpPr/>
        </xdr:nvSpPr>
        <xdr:spPr>
          <a:xfrm>
            <a:off x="269144" y="464820"/>
            <a:ext cx="5390073" cy="5247137"/>
          </a:xfrm>
          <a:prstGeom prst="blockArc">
            <a:avLst>
              <a:gd name="adj1" fmla="val 15843318"/>
              <a:gd name="adj2" fmla="val 18140411"/>
              <a:gd name="adj3" fmla="val 6092"/>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solidFill>
                <a:schemeClr val="tx1"/>
              </a:solidFill>
            </a:endParaRPr>
          </a:p>
        </xdr:txBody>
      </xdr:sp>
    </xdr:grpSp>
    <xdr:clientData/>
  </xdr:twoCellAnchor>
  <xdr:absoluteAnchor>
    <xdr:pos x="28575" y="114300"/>
    <xdr:ext cx="8685678" cy="5736851"/>
    <xdr:graphicFrame macro="">
      <xdr:nvGraphicFramePr>
        <xdr:cNvPr id="7" name="Graphique 6">
          <a:extLst>
            <a:ext uri="{FF2B5EF4-FFF2-40B4-BE49-F238E27FC236}">
              <a16:creationId xmlns:a16="http://schemas.microsoft.com/office/drawing/2014/main" id="{22FF4719-B8F1-44D0-B039-8AE50343EE9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E4" dT="2025-04-30T06:49:29.88" personId="{00000000-0000-0000-0000-000000000000}" id="{14D19490-78AD-456A-9D45-8ADD2169FDD5}">
    <text>Projektspezifische und regelmässige Prüfung der Anwendbarkeit, des Prioritätsgrads und des Zielwerts jedes Indikators</text>
  </threadedComment>
  <threadedComment ref="E5" dT="2025-04-30T06:49:46.36" personId="{00000000-0000-0000-0000-000000000000}" id="{2F94BB48-CE46-47D8-B544-FA03D24589F8}">
    <text>Ergebnisorientierte Durchführung der Nachhaltigkeitsbewertung</text>
  </threadedComment>
  <threadedComment ref="E6" dT="2025-04-30T06:56:55.31" personId="{00000000-0000-0000-0000-000000000000}" id="{875EBA51-B5A6-442D-AB46-985B3F6371EA}">
    <text>Integration der Nachhaltigkeit in die Projektorganisation</text>
  </threadedComment>
  <threadedComment ref="E7" dT="2025-04-30T06:57:10.88" personId="{00000000-0000-0000-0000-000000000000}" id="{05249354-F05B-4C4D-AA10-FD50355EB08F}">
    <text>Festlegen der Zielsetzung des Projekts sowie der sowie des bestehenden und des angestrebten Zustands</text>
  </threadedComment>
  <threadedComment ref="E8" dT="2025-04-30T06:57:22.36" personId="{00000000-0000-0000-0000-000000000000}" id="{AA97174B-BED2-423B-9A5C-64D053334128}">
    <text>Festlegen der Ziele der SNBS-Bewertung</text>
  </threadedComment>
  <threadedComment ref="E9" dT="2025-04-30T06:57:41.04" personId="{00000000-0000-0000-0000-000000000000}" id="{D5E2EE11-9C58-43F3-9C5B-78EE0D437153}">
    <text>Definition des geografischen und zeitlichen Perimeters der SNBS-Bewertung</text>
  </threadedComment>
  <threadedComment ref="E10" dT="2025-04-30T06:58:09.17" personId="{00000000-0000-0000-0000-000000000000}" id="{2D1F8A94-23AA-4C79-9082-EBD5CD0CA443}">
    <text>Identifikation der Zielkonflikte und Risiken und Suche nach Lösungsansätzen</text>
  </threadedComment>
  <threadedComment ref="E11" dT="2025-04-30T06:58:24.86" personId="{00000000-0000-0000-0000-000000000000}" id="{1B2298E4-9068-4DE7-9254-4FFE15D4A801}">
    <text>Identifikation und Nutzen von Synergien und Chancen</text>
  </threadedComment>
</ThreadedComments>
</file>

<file path=xl/threadedComments/threadedComment10.xml><?xml version="1.0" encoding="utf-8"?>
<ThreadedComments xmlns="http://schemas.microsoft.com/office/spreadsheetml/2018/threadedcomments" xmlns:x="http://schemas.openxmlformats.org/spreadsheetml/2006/main">
  <threadedComment ref="C7" dT="2025-04-30T07:58:24.67" personId="{00000000-0000-0000-0000-000000000000}" id="{09DE1790-2B3C-45B0-9A65-E160C6AAE2C7}">
    <text xml:space="preserve">Förderung des barrierefreien Zugangs für Menschen mit Behinderungen
</text>
  </threadedComment>
  <threadedComment ref="C8" dT="2025-04-30T07:58:33.60" personId="{00000000-0000-0000-0000-000000000000}" id="{210718EC-D647-42E6-B6FF-BA80FF27EB58}">
    <text>Förderung der Sichtbarkeit und Beschilderung der Wege</text>
  </threadedComment>
  <threadedComment ref="C9" dT="2025-04-30T07:58:43.37" personId="{00000000-0000-0000-0000-000000000000}" id="{2FA699DC-0B8D-4984-AACF-EB8259449E6D}">
    <text>Aufenthaltsqualität im Umfeld der Infrastrukturbauten verbessern</text>
  </threadedComment>
</ThreadedComments>
</file>

<file path=xl/threadedComments/threadedComment11.xml><?xml version="1.0" encoding="utf-8"?>
<ThreadedComments xmlns="http://schemas.microsoft.com/office/spreadsheetml/2018/threadedcomments" xmlns:x="http://schemas.openxmlformats.org/spreadsheetml/2006/main">
  <threadedComment ref="C7" dT="2025-04-30T07:59:39.06" personId="{00000000-0000-0000-0000-000000000000}" id="{727C6E24-BD89-480C-864F-76FCAC5C3A75}">
    <text xml:space="preserve">Einbeziehen aller vom Projekt Betroffenen (Stakeholder)
</text>
  </threadedComment>
  <threadedComment ref="C8" dT="2025-04-30T07:59:52.47" personId="{00000000-0000-0000-0000-000000000000}" id="{74C2B33E-136A-4918-A9A5-64623A110D49}">
    <text xml:space="preserve">Sicherstellen des Informationsaustausches und der Kommunikation (intern und extern)
</text>
  </threadedComment>
</ThreadedComments>
</file>

<file path=xl/threadedComments/threadedComment12.xml><?xml version="1.0" encoding="utf-8"?>
<ThreadedComments xmlns="http://schemas.microsoft.com/office/spreadsheetml/2018/threadedcomments" xmlns:x="http://schemas.openxmlformats.org/spreadsheetml/2006/main">
  <threadedComment ref="C7" dT="2025-04-30T08:00:08.20" personId="{00000000-0000-0000-0000-000000000000}" id="{EED45EA9-FD43-4FAF-9D9D-8F887724F636}">
    <text>Einhaltung der Sozial- und Arbeitsrechte</text>
  </threadedComment>
</ThreadedComments>
</file>

<file path=xl/threadedComments/threadedComment13.xml><?xml version="1.0" encoding="utf-8"?>
<ThreadedComments xmlns="http://schemas.microsoft.com/office/spreadsheetml/2018/threadedcomments" xmlns:x="http://schemas.openxmlformats.org/spreadsheetml/2006/main">
  <threadedComment ref="C7" dT="2025-04-30T08:00:26.08" personId="{00000000-0000-0000-0000-000000000000}" id="{176C2F3C-2C54-46D2-9A9B-AD8AF3DAD078}">
    <text xml:space="preserve">Einhaltung der rechtlichen und normativen Rahmenbedingungen
</text>
  </threadedComment>
  <threadedComment ref="C8" dT="2025-04-30T08:00:40.00" personId="{00000000-0000-0000-0000-000000000000}" id="{204C441D-C8FE-4B72-B491-A8083642CA14}">
    <text>Einhalten der massgeblichen Verfahren und Einholen der notwendigen Spezialbewilligungen</text>
  </threadedComment>
</ThreadedComments>
</file>

<file path=xl/threadedComments/threadedComment14.xml><?xml version="1.0" encoding="utf-8"?>
<ThreadedComments xmlns="http://schemas.microsoft.com/office/spreadsheetml/2018/threadedcomments" xmlns:x="http://schemas.openxmlformats.org/spreadsheetml/2006/main">
  <threadedComment ref="C7" dT="2025-04-30T08:01:20.31" personId="{00000000-0000-0000-0000-000000000000}" id="{C4B890A1-B4AB-4BA8-827B-744948AE3DA9}">
    <text xml:space="preserve">Wahrung der Grundversorgung und Förderung der Suffizienz
</text>
  </threadedComment>
  <threadedComment ref="C8" dT="2025-04-30T08:01:30.17" personId="{00000000-0000-0000-0000-000000000000}" id="{2E0D8710-1912-4002-A31A-C58C9C86B91B}">
    <text>Gerechte Verteilung der Kosten, Nutzen und Risiken auf aktuelle und zukünftige Generationen</text>
  </threadedComment>
  <threadedComment ref="C9" dT="2025-04-30T08:01:40.35" personId="{00000000-0000-0000-0000-000000000000}" id="{9B016146-7FCA-4C5E-BC3B-A4439A1DE4F0}">
    <text xml:space="preserve">Projektinterne gerechte Verteilung von Ungewissheiten, Risiken und Gewinnen
</text>
  </threadedComment>
  <threadedComment ref="C10" dT="2025-04-30T08:01:49.88" personId="{00000000-0000-0000-0000-000000000000}" id="{E177AA5A-FEF0-4DD0-9A43-8FB5ADDA3B0F}">
    <text>Einhalten von ökologischen und sozialen Kriterien bei der Beschaffung</text>
  </threadedComment>
</ThreadedComments>
</file>

<file path=xl/threadedComments/threadedComment15.xml><?xml version="1.0" encoding="utf-8"?>
<ThreadedComments xmlns="http://schemas.microsoft.com/office/spreadsheetml/2018/threadedcomments" xmlns:x="http://schemas.openxmlformats.org/spreadsheetml/2006/main">
  <threadedComment ref="C7" dT="2025-04-30T08:02:06.88" personId="{00000000-0000-0000-0000-000000000000}" id="{6DAE50E4-5136-4521-B476-7A5F1ADFEB3E}">
    <text xml:space="preserve">Minimierung der Risiken und Erhöhung der Sicherheit der vom Projekt betroffenen Personen
</text>
  </threadedComment>
  <threadedComment ref="C8" dT="2025-04-30T08:02:18.62" personId="{00000000-0000-0000-0000-000000000000}" id="{C8B38C55-8369-4C81-9D7C-1C7E358B473E}">
    <text>Erhöhung der Zuverlässigkeit und Resilienz der Infrastruktur</text>
  </threadedComment>
  <threadedComment ref="C9" dT="2025-04-30T08:02:27.03" personId="{00000000-0000-0000-0000-000000000000}" id="{FD5E622F-A166-40FE-8390-613118C6BA9A}">
    <text>Bestmögliche Vorbereitung auf Notfälle</text>
  </threadedComment>
</ThreadedComments>
</file>

<file path=xl/threadedComments/threadedComment16.xml><?xml version="1.0" encoding="utf-8"?>
<ThreadedComments xmlns="http://schemas.microsoft.com/office/spreadsheetml/2018/threadedcomments" xmlns:x="http://schemas.openxmlformats.org/spreadsheetml/2006/main">
  <threadedComment ref="C7" dT="2025-04-30T08:09:07.61" personId="{00000000-0000-0000-0000-000000000000}" id="{34C9E8AC-F8F1-4DF3-AFC4-14BC352FA685}">
    <text>Stärkung der Widerstandsfähigkeit kritischer Infrastrukturen</text>
  </threadedComment>
  <threadedComment ref="C8" dT="2025-04-30T08:09:27.03" personId="{00000000-0000-0000-0000-000000000000}" id="{FCAAA1C3-48B6-4507-96A6-B68FC2A8640E}">
    <text xml:space="preserve">Hohes Sicherheitsempfinden für Nutzer und Betroffene
</text>
  </threadedComment>
</ThreadedComments>
</file>

<file path=xl/threadedComments/threadedComment17.xml><?xml version="1.0" encoding="utf-8"?>
<ThreadedComments xmlns="http://schemas.microsoft.com/office/spreadsheetml/2018/threadedcomments" xmlns:x="http://schemas.openxmlformats.org/spreadsheetml/2006/main">
  <threadedComment ref="C7" dT="2025-04-30T08:10:00.80" personId="{00000000-0000-0000-0000-000000000000}" id="{E767DA98-7670-46AF-B52D-CFE939F9D4EF}">
    <text>Optimierung der Kosten-Nutzenrechnung über den ganzen Lebenszyklus</text>
  </threadedComment>
  <threadedComment ref="C8" dT="2025-04-30T08:10:18.94" personId="{00000000-0000-0000-0000-000000000000}" id="{8FDCF961-BF36-4E9F-864F-D38B656635ED}">
    <text>Optimierung der Kosten aus Überwachung und Unterhalt</text>
  </threadedComment>
  <threadedComment ref="C9" dT="2025-04-30T08:10:34.30" personId="{00000000-0000-0000-0000-000000000000}" id="{00B2E388-6A01-4EF1-81FF-5992C57FD650}">
    <text xml:space="preserve">Analyse der Auswirkungen von Chancen und Risiken auf die Kosten 
</text>
  </threadedComment>
</ThreadedComments>
</file>

<file path=xl/threadedComments/threadedComment18.xml><?xml version="1.0" encoding="utf-8"?>
<ThreadedComments xmlns="http://schemas.microsoft.com/office/spreadsheetml/2018/threadedcomments" xmlns:x="http://schemas.openxmlformats.org/spreadsheetml/2006/main">
  <threadedComment ref="C7" dT="2025-04-30T08:10:52.76" personId="{00000000-0000-0000-0000-000000000000}" id="{33FEBA75-2338-4A44-808F-337E7FFB64A6}">
    <text>Sicherstellen der Nutzungsflexibilität und Anpassungsfähigkeit im Hinblick auf zukünftige Nutzungsänderungen und neue Anforderungen</text>
  </threadedComment>
  <threadedComment ref="C8" dT="2025-04-30T08:11:07.05" personId="{00000000-0000-0000-0000-000000000000}" id="{00EA1D0C-D1B6-47B0-B561-343A2F556B10}">
    <text>Schaffen der Voraussetzungen für eine einfache Instandhaltung bzw. Instandsetzung und Rückbau</text>
  </threadedComment>
</ThreadedComments>
</file>

<file path=xl/threadedComments/threadedComment19.xml><?xml version="1.0" encoding="utf-8"?>
<ThreadedComments xmlns="http://schemas.microsoft.com/office/spreadsheetml/2018/threadedcomments" xmlns:x="http://schemas.openxmlformats.org/spreadsheetml/2006/main">
  <threadedComment ref="C7" dT="2025-04-30T08:11:24.49" personId="{00000000-0000-0000-0000-000000000000}" id="{83A0EE2B-3E52-4D90-8366-51EEE1D53A7F}">
    <text>Bewerten und Optimieren des Infrastrukturvorhaben bzw. Infrastrukturnetz aus volkswirtschaftlicher Sicht</text>
  </threadedComment>
  <threadedComment ref="C8" dT="2025-04-30T08:11:33.24" personId="{00000000-0000-0000-0000-000000000000}" id="{013045D1-1363-4BC4-9C70-457944682A1B}">
    <text>Nachverfolgen der Kosten und externen Nutzen des Infrastrukturprojekts über seine gesamte Lebensdauer</text>
  </threadedComment>
  <threadedComment ref="C9" dT="2025-04-30T08:11:45.73" personId="{00000000-0000-0000-0000-000000000000}" id="{3DCA8944-B410-45D4-AEE8-888A90418D54}">
    <text>Nutzung von Synergieeffekten verschiedener Projekte</text>
  </threadedComment>
</ThreadedComments>
</file>

<file path=xl/threadedComments/threadedComment2.xml><?xml version="1.0" encoding="utf-8"?>
<ThreadedComments xmlns="http://schemas.microsoft.com/office/spreadsheetml/2018/threadedcomments" xmlns:x="http://schemas.openxmlformats.org/spreadsheetml/2006/main">
  <threadedComment ref="E4" dT="2025-04-30T06:59:17.89" personId="{00000000-0000-0000-0000-000000000000}" id="{4122445A-DDF7-465B-B8A5-1E25C149D7A5}">
    <text xml:space="preserve">Abstimmung des Projekts auf die raumplanerischen Voraussetzungen
</text>
  </threadedComment>
  <threadedComment ref="E5" dT="2025-04-30T06:59:54.18" personId="{00000000-0000-0000-0000-000000000000}" id="{4613CD53-7F28-4287-B63F-108DA76BAD8A}">
    <text xml:space="preserve">Wahrung der Landschafts- und Ortsbilder sowie des Kulturraums
</text>
  </threadedComment>
  <threadedComment ref="E6" dT="2025-04-30T07:00:08.15" personId="{00000000-0000-0000-0000-000000000000}" id="{F2159810-72FB-4E2B-9799-ABB8CC0EE7E9}">
    <text xml:space="preserve">Erhalten und Aufwerten der funktionalen Zusammenhänge in der Projektumgebung
</text>
  </threadedComment>
  <threadedComment ref="E7" dT="2025-04-30T07:00:26.56" personId="{00000000-0000-0000-0000-000000000000}" id="{6E7D0889-3DC1-45E4-94D8-962ADE2EBF98}">
    <text>Erhalten des öffentlichen Raums und der Frei- und Erholungsräume</text>
  </threadedComment>
  <threadedComment ref="E8" dT="2025-04-30T07:00:41.67" personId="{00000000-0000-0000-0000-000000000000}" id="{04C4A20A-5ECF-45D5-803F-500B5CEF58A1}">
    <text>Wahrung der Aus- und Fernsicht der Anwohner</text>
  </threadedComment>
  <threadedComment ref="E9" dT="2025-04-30T07:03:30.30" personId="{00000000-0000-0000-0000-000000000000}" id="{69075685-559F-4E5D-87A8-6D842ED0219B}">
    <text>Förderung des barrierefreien Zugangs für Menschen mit Behinderungen</text>
  </threadedComment>
  <threadedComment ref="E10" dT="2025-04-30T07:03:41.53" personId="{00000000-0000-0000-0000-000000000000}" id="{E5E5B487-F6AF-4AAE-9057-BFC391C22259}">
    <text>Förderung der Sichtbarkeit und Beschilderung der Wege</text>
  </threadedComment>
  <threadedComment ref="E11" dT="2025-04-30T07:03:54.90" personId="{00000000-0000-0000-0000-000000000000}" id="{8C7114AC-25A1-4480-8A9D-FAA13CBCFEBE}">
    <text xml:space="preserve">Aufenthaltsqualität im Umfeld der Infrastrukturbauten verbessern
</text>
  </threadedComment>
  <threadedComment ref="E12" dT="2025-04-30T07:04:07.17" personId="{00000000-0000-0000-0000-000000000000}" id="{36344A9E-7B33-46C5-8FBE-5AFC4CFE6774}">
    <text>Einbeziehen aller vom Projekt Betroffenen (Stakeholder)</text>
  </threadedComment>
  <threadedComment ref="E13" dT="2025-04-30T07:04:19.09" personId="{00000000-0000-0000-0000-000000000000}" id="{D2BEEF3E-4DAB-419A-AE97-B8924672B2C3}">
    <text>Sicherstellen des Informationsaustausches und der Kommunikation (intern und extern)</text>
  </threadedComment>
  <threadedComment ref="E14" dT="2025-04-30T07:04:37.60" personId="{00000000-0000-0000-0000-000000000000}" id="{0E90C43B-D708-4C44-8B54-CFC4C4929A3B}">
    <text xml:space="preserve">Einhaltung der Sozial- und Arbeitsrechte
</text>
  </threadedComment>
  <threadedComment ref="E15" dT="2025-04-30T07:04:52.60" personId="{00000000-0000-0000-0000-000000000000}" id="{0F259D4E-86B9-4093-9AF8-E6E32C0D9A14}">
    <text xml:space="preserve">Einhaltung der rechtlichen und normativen Rahmenbedingungen
</text>
  </threadedComment>
  <threadedComment ref="E16" dT="2025-04-30T07:05:07.01" personId="{00000000-0000-0000-0000-000000000000}" id="{3E59D5AF-5C48-4402-A250-8B91D91B9653}">
    <text xml:space="preserve">Einhalten der massgeblichen Verfahren und Einholen der notwendigen Spezialbewilligungen
</text>
  </threadedComment>
  <threadedComment ref="E17" dT="2025-04-30T07:05:24.88" personId="{00000000-0000-0000-0000-000000000000}" id="{C9E69336-8404-4DD6-80C3-08FB63C00790}">
    <text>Wahrung der Grundversorgung und Förderung der Suffizienz</text>
  </threadedComment>
  <threadedComment ref="E18" dT="2025-04-30T07:05:36.16" personId="{00000000-0000-0000-0000-000000000000}" id="{9A926189-A93B-4DAD-BAE7-9369D8A39D76}">
    <text xml:space="preserve">Gerechte Verteilung der Kosten, Nutzen und Risiken auf aktuelle und zukünftige Generationen
</text>
  </threadedComment>
  <threadedComment ref="E19" dT="2025-04-30T07:05:47.86" personId="{00000000-0000-0000-0000-000000000000}" id="{B2FFE9BE-54D9-4E66-9CE0-1A15ABD69F6A}">
    <text xml:space="preserve">Projektinterne gerechte Verteilung von Ungewissheiten, Risiken und Gewinnen
</text>
  </threadedComment>
  <threadedComment ref="E20" dT="2025-04-30T07:05:59.94" personId="{00000000-0000-0000-0000-000000000000}" id="{1583B2DE-65D2-402E-9284-2946BD18C406}">
    <text xml:space="preserve">Einhalten von ökologischen und sozialen Kriterien bei der Beschaffung
</text>
  </threadedComment>
  <threadedComment ref="E21" dT="2025-04-30T07:06:12.30" personId="{00000000-0000-0000-0000-000000000000}" id="{4219F191-AACC-4E7B-A66C-C8060D20FADC}">
    <text xml:space="preserve">Minimierung der Risiken und Erhöhung der Sicherheit der vom Projekt betroffenen Personen
</text>
  </threadedComment>
  <threadedComment ref="E22" dT="2025-04-30T07:08:58.59" personId="{00000000-0000-0000-0000-000000000000}" id="{9D349F8A-B3B0-40C7-8493-D6A0528B19B2}">
    <text xml:space="preserve">Erhöhung der Zuverlässigkeit und Resilienz der Infrastruktur
</text>
  </threadedComment>
  <threadedComment ref="E23" dT="2025-04-30T07:09:10.65" personId="{00000000-0000-0000-0000-000000000000}" id="{39B990F1-8F0F-4612-ACA5-7566F1923361}">
    <text>Bestmögliche Vorbereitung auf Notfälle</text>
  </threadedComment>
  <threadedComment ref="E24" dT="2025-04-30T07:09:24.67" personId="{00000000-0000-0000-0000-000000000000}" id="{74E556AB-57AF-4B74-B93D-B25648BA07AD}">
    <text xml:space="preserve">Stärkung der Widerstandsfähigkeit kritischer Infrastrukturen
</text>
  </threadedComment>
  <threadedComment ref="E25" dT="2025-04-30T07:09:39.18" personId="{00000000-0000-0000-0000-000000000000}" id="{C7C5DEA2-F998-411A-8066-FCB2CA0E3198}">
    <text xml:space="preserve">Hohes Sicherheitsempfinden für Nutzer und Betroffene
</text>
  </threadedComment>
</ThreadedComments>
</file>

<file path=xl/threadedComments/threadedComment20.xml><?xml version="1.0" encoding="utf-8"?>
<ThreadedComments xmlns="http://schemas.microsoft.com/office/spreadsheetml/2018/threadedcomments" xmlns:x="http://schemas.openxmlformats.org/spreadsheetml/2006/main">
  <threadedComment ref="C7" dT="2025-04-30T08:11:58.39" personId="{00000000-0000-0000-0000-000000000000}" id="{3C57631E-1BD4-40B4-AEDE-600455B120DA}">
    <text>Regional verfügbare Rohstoffe bei der Umsetzung angemessen berücksichtigen</text>
  </threadedComment>
  <threadedComment ref="C8" dT="2025-04-30T08:12:07.89" personId="{00000000-0000-0000-0000-000000000000}" id="{64E0A7E3-82BB-442F-A468-0065107F64D9}">
    <text>Regional verfügbare personelle Ressourcen und Kompetenzen bei der Umsetzung angemessen berücksichtigen</text>
  </threadedComment>
  <threadedComment ref="C9" dT="2025-04-30T08:12:20.59" personId="{00000000-0000-0000-0000-000000000000}" id="{E90E958C-EF77-4E28-9C3B-67D0080951B5}">
    <text xml:space="preserve">Berücksichtigung einer Förderung der regionalen Attraktivität in der Projektentwicklung
</text>
  </threadedComment>
  <threadedComment ref="C10" dT="2025-04-30T08:12:31.79" personId="{00000000-0000-0000-0000-000000000000}" id="{70BE13E9-BEB7-4F73-A145-428054DD9CE9}">
    <text>Vermeiden resp. Reduzieren von wirtschaftlichen Folgen aufgrund von Zugangseinschränkungen während Bau und Betrieb</text>
  </threadedComment>
</ThreadedComments>
</file>

<file path=xl/threadedComments/threadedComment21.xml><?xml version="1.0" encoding="utf-8"?>
<ThreadedComments xmlns="http://schemas.microsoft.com/office/spreadsheetml/2018/threadedcomments" xmlns:x="http://schemas.openxmlformats.org/spreadsheetml/2006/main">
  <threadedComment ref="C7" dT="2025-04-30T08:12:43.32" personId="{00000000-0000-0000-0000-000000000000}" id="{71100CB5-A3D2-4BC0-B689-79C247E80C3D}">
    <text xml:space="preserve">Effektive und langandauernde Nutzung von vorhandenen Infrastrukturen
</text>
  </threadedComment>
  <threadedComment ref="C8" dT="2025-04-30T08:12:52.02" personId="{00000000-0000-0000-0000-000000000000}" id="{247AAA02-991D-44F7-A3A7-0BEDB4CF9AF7}">
    <text>Förderung der multifunktionalen oder gemeinsamen Nutzung von bestehenden und zukünftigen 
Infrastrukturen</text>
  </threadedComment>
</ThreadedComments>
</file>

<file path=xl/threadedComments/threadedComment22.xml><?xml version="1.0" encoding="utf-8"?>
<ThreadedComments xmlns="http://schemas.microsoft.com/office/spreadsheetml/2018/threadedcomments" xmlns:x="http://schemas.openxmlformats.org/spreadsheetml/2006/main">
  <threadedComment ref="C7" dT="2025-04-30T08:13:03.03" personId="{00000000-0000-0000-0000-000000000000}" id="{7D4F499C-E91B-4195-81B7-751B53E500BE}">
    <text xml:space="preserve">Sicherung der langfristigen Finanzierung der Infrastruktur über den gesamten Lebenszyklus
</text>
  </threadedComment>
  <threadedComment ref="C8" dT="2025-04-30T08:13:12.16" personId="{00000000-0000-0000-0000-000000000000}" id="{26421F00-9C88-498A-9116-EA6B21DD0B62}">
    <text>Erreichen eines hohen Kostendeckungsgrades zur nachhaltigen Sicherung der Finanzen nach Realisierung der Infrastruktur</text>
  </threadedComment>
  <threadedComment ref="C9" dT="2025-04-30T08:13:24.53" personId="{00000000-0000-0000-0000-000000000000}" id="{777C4442-DAA9-47EF-B2EB-6D07782EE979}">
    <text xml:space="preserve">Sicherung von Finanzierungsmöglichkeiten für Sonder- und Notfallszenarien
</text>
  </threadedComment>
</ThreadedComments>
</file>

<file path=xl/threadedComments/threadedComment23.xml><?xml version="1.0" encoding="utf-8"?>
<ThreadedComments xmlns="http://schemas.microsoft.com/office/spreadsheetml/2018/threadedcomments" xmlns:x="http://schemas.openxmlformats.org/spreadsheetml/2006/main">
  <threadedComment ref="C7" dT="2025-04-30T08:14:16.11" personId="{00000000-0000-0000-0000-000000000000}" id="{3D49AD16-1632-42B4-9D8A-11E006BA9407}">
    <text>Energieverbrauch über den gesamten Lebenszyklus minimieren</text>
  </threadedComment>
  <threadedComment ref="C8" dT="2025-04-30T08:14:25.15" personId="{00000000-0000-0000-0000-000000000000}" id="{D594FD26-3044-4B22-8B4E-70526400E17A}">
    <text>Gewinnung und Nutzung erneuerbarer Energien fördern</text>
  </threadedComment>
  <threadedComment ref="C9" dT="2025-04-30T08:14:33.86" personId="{00000000-0000-0000-0000-000000000000}" id="{CA34D730-367B-4EB1-AEA5-C4B284606D67}">
    <text>Energetische Optimierung von Betrieb und Unterhalt, inkl. Bauphase wenn relevant</text>
  </threadedComment>
</ThreadedComments>
</file>

<file path=xl/threadedComments/threadedComment24.xml><?xml version="1.0" encoding="utf-8"?>
<ThreadedComments xmlns="http://schemas.microsoft.com/office/spreadsheetml/2018/threadedcomments" xmlns:x="http://schemas.openxmlformats.org/spreadsheetml/2006/main">
  <threadedComment ref="C7" dT="2025-04-30T08:14:56.57" personId="{00000000-0000-0000-0000-000000000000}" id="{60C473CF-D24E-47F2-93AD-4EF0CC121A47}">
    <text>Flächenbedarf minimieren und prioritäre Nutzung brachliegender Flächen innerhalb Siedlungs- und Industriezonen zur Wiedereingliederung in den Wirtschafts- und Naturkreislauf</text>
  </threadedComment>
  <threadedComment ref="C8" dT="2025-04-30T08:15:09.04" personId="{00000000-0000-0000-0000-000000000000}" id="{072E9A19-E3F0-4F9B-A6A0-F0276B9F5B78}">
    <text xml:space="preserve">Permanente sowie temporäre Beanspruchung und Beeinträchtigung des Bodens minimieren
</text>
  </threadedComment>
</ThreadedComments>
</file>

<file path=xl/threadedComments/threadedComment25.xml><?xml version="1.0" encoding="utf-8"?>
<ThreadedComments xmlns="http://schemas.microsoft.com/office/spreadsheetml/2018/threadedcomments" xmlns:x="http://schemas.openxmlformats.org/spreadsheetml/2006/main">
  <threadedComment ref="C7" dT="2025-04-30T08:15:21.44" personId="{00000000-0000-0000-0000-000000000000}" id="{481FE6D4-3A98-4E4D-8D8D-7A96FBB6F89D}">
    <text>Untersuchung der belasteten Standorte im Projektperimeter</text>
  </threadedComment>
  <threadedComment ref="C8" dT="2025-04-30T08:15:32.53" personId="{00000000-0000-0000-0000-000000000000}" id="{1054CD0A-E980-4D14-AECB-BAEA09CD9302}">
    <text xml:space="preserve">Vermeiden von schädlichen oder lästigen Einwirkungen durch belastete Standorte auf ein Schutzgut
</text>
  </threadedComment>
</ThreadedComments>
</file>

<file path=xl/threadedComments/threadedComment26.xml><?xml version="1.0" encoding="utf-8"?>
<ThreadedComments xmlns="http://schemas.microsoft.com/office/spreadsheetml/2018/threadedcomments" xmlns:x="http://schemas.openxmlformats.org/spreadsheetml/2006/main">
  <threadedComment ref="C7" dT="2025-04-30T08:15:48.91" personId="{00000000-0000-0000-0000-000000000000}" id="{40AFDBA4-1990-4CB7-BF59-39570DC098E5}">
    <text>Verwerten von unverschmutzten Abfällen</text>
  </threadedComment>
  <threadedComment ref="C8" dT="2025-04-30T08:15:58.71" personId="{00000000-0000-0000-0000-000000000000}" id="{821310B4-8EC1-463E-9F03-A88FC861F3F3}">
    <text>Verwerten resp. fachgerechtes Entsorgen von verschmutzten Abfällen</text>
  </threadedComment>
</ThreadedComments>
</file>

<file path=xl/threadedComments/threadedComment27.xml><?xml version="1.0" encoding="utf-8"?>
<ThreadedComments xmlns="http://schemas.microsoft.com/office/spreadsheetml/2018/threadedcomments" xmlns:x="http://schemas.openxmlformats.org/spreadsheetml/2006/main">
  <threadedComment ref="C7" dT="2025-04-30T08:16:19.04" personId="{00000000-0000-0000-0000-000000000000}" id="{22B8B1BE-A2A9-46E7-AA94-EA1000A29D7F}">
    <text xml:space="preserve">Minimierung der Umweltbelastung des Projekts (Reduzierungs des Ressourcenbedarfs und Versorgung mit umweltfreundlichen Materialien) </text>
  </threadedComment>
  <threadedComment ref="C8" dT="2025-04-30T08:16:30.32" personId="{00000000-0000-0000-0000-000000000000}" id="{A9FEDAD8-8EDA-4612-9D91-4C3587D01A7B}">
    <text xml:space="preserve">Vermeiden von umweltschädlichen Substanzen bei Betrieb und Unterhalt
</text>
  </threadedComment>
  <threadedComment ref="C9" dT="2025-04-30T08:16:41.31" personId="{00000000-0000-0000-0000-000000000000}" id="{ABD38BFE-4A66-417D-BA1D-DE3E616C8D73}">
    <text>Ermöglichen eines kontrollierten Rückbaus der Infrastruktur am Ende der Nutzungsdauer</text>
  </threadedComment>
</ThreadedComments>
</file>

<file path=xl/threadedComments/threadedComment28.xml><?xml version="1.0" encoding="utf-8"?>
<ThreadedComments xmlns="http://schemas.microsoft.com/office/spreadsheetml/2018/threadedcomments" xmlns:x="http://schemas.openxmlformats.org/spreadsheetml/2006/main">
  <threadedComment ref="C7" dT="2025-04-30T08:16:57.62" personId="{00000000-0000-0000-0000-000000000000}" id="{26754AA8-F3A6-4EF1-B11B-00210661C5DC}">
    <text xml:space="preserve">Minimierung der Emissionen von klimabeeinflussenden Stoffen
</text>
  </threadedComment>
  <threadedComment ref="C8" dT="2025-04-30T08:17:08.07" personId="{00000000-0000-0000-0000-000000000000}" id="{F5DD6282-1713-4686-82BD-88DC794D8EBB}">
    <text>Kompensation der nicht zu vermeidenden Treibhausgasemissionen</text>
  </threadedComment>
  <threadedComment ref="C9" dT="2025-04-30T08:17:17.48" personId="{00000000-0000-0000-0000-000000000000}" id="{11F8F9C5-DE31-42E6-AD74-ABA0683954D2}">
    <text xml:space="preserve">Verbesserung des Mikroklimas und Verringerung des Hitzeinsel-Effekts
</text>
  </threadedComment>
</ThreadedComments>
</file>

<file path=xl/threadedComments/threadedComment29.xml><?xml version="1.0" encoding="utf-8"?>
<ThreadedComments xmlns="http://schemas.microsoft.com/office/spreadsheetml/2018/threadedcomments" xmlns:x="http://schemas.openxmlformats.org/spreadsheetml/2006/main">
  <threadedComment ref="C7" dT="2025-04-30T08:18:37.65" personId="{00000000-0000-0000-0000-000000000000}" id="{0A33A121-DB53-464F-BA20-4DC3ED82BC27}">
    <text xml:space="preserve">Reduktion der Belastung durch Luftschadstoffe und Gerüche
</text>
  </threadedComment>
  <threadedComment ref="C8" dT="2025-04-30T08:18:48.71" personId="{00000000-0000-0000-0000-000000000000}" id="{2D90DDEB-0947-4B23-AF7A-D21EEA5E1C3A}">
    <text xml:space="preserve">Reduktion der Belastung durch Lärm und Erschütterungen
</text>
  </threadedComment>
  <threadedComment ref="C9" dT="2025-04-30T08:19:01.17" personId="{00000000-0000-0000-0000-000000000000}" id="{671CDA24-6931-41B0-9D5B-75684328D28F}">
    <text xml:space="preserve">Reduktion der Belastung durch nichtionisierende Strahlung (NIS)
</text>
  </threadedComment>
  <threadedComment ref="C10" dT="2025-04-30T08:19:11.93" personId="{00000000-0000-0000-0000-000000000000}" id="{05A8A40B-F214-4410-9875-A62646C51D2D}">
    <text>Reduktion der Belastung durch Hitze und Licht</text>
  </threadedComment>
</ThreadedComments>
</file>

<file path=xl/threadedComments/threadedComment3.xml><?xml version="1.0" encoding="utf-8"?>
<ThreadedComments xmlns="http://schemas.microsoft.com/office/spreadsheetml/2018/threadedcomments" xmlns:x="http://schemas.openxmlformats.org/spreadsheetml/2006/main">
  <threadedComment ref="E4" dT="2025-04-30T07:10:56.92" personId="{00000000-0000-0000-0000-000000000000}" id="{CD5197AF-297D-4C12-99C2-F45F60F0D21A}">
    <text xml:space="preserve">Optimierung der Kosten-Nutzenrechnung über den ganzen Lebenszyklus
</text>
  </threadedComment>
  <threadedComment ref="E5" dT="2025-04-30T07:11:09.27" personId="{00000000-0000-0000-0000-000000000000}" id="{3374670C-9C4D-41A6-8E9F-74EEDF3A491F}">
    <text xml:space="preserve">Optimierung der Kosten aus Überwachung und Unterhalt
</text>
  </threadedComment>
  <threadedComment ref="E6" dT="2025-04-30T07:11:28.44" personId="{00000000-0000-0000-0000-000000000000}" id="{240A6A71-F390-4EDB-88DF-A4F02B90A7D1}">
    <text xml:space="preserve">Analyse der Auswirkungen von Chancen und Risiken auf die Kosten </text>
  </threadedComment>
  <threadedComment ref="E7" dT="2025-04-30T07:35:02.06" personId="{00000000-0000-0000-0000-000000000000}" id="{552753E5-41DD-4589-8EFB-D770CD71EC1C}">
    <text>Sicherstellen der Nutzungsflexibilität und Anpassungsfähigkeit im Hinblick auf zukünftige Nutzungsänderungen und neue Anforderungen</text>
  </threadedComment>
  <threadedComment ref="E8" dT="2025-04-30T07:35:23.15" personId="{00000000-0000-0000-0000-000000000000}" id="{6C7384B7-5DF6-4197-87A9-5D683B227A88}">
    <text xml:space="preserve">Schaffen der Voraussetzungen für eine einfache Instandhaltung bzw. Instandsetzung und Rückbau
</text>
  </threadedComment>
  <threadedComment ref="E9" dT="2025-04-30T07:35:43.15" personId="{00000000-0000-0000-0000-000000000000}" id="{AC5BA786-C194-4F78-9C2C-D5BEEB578FD9}">
    <text>Bewerten und Optimieren des Infrastrukturvorhaben bzw. Infrastrukturnetz aus volkswirtschaftlicher Sicht</text>
  </threadedComment>
  <threadedComment ref="E10" dT="2025-04-30T07:35:55.50" personId="{00000000-0000-0000-0000-000000000000}" id="{3988D8C5-7352-4D33-968D-9509457C134C}">
    <text>Nachverfolgen der Kosten und externen Nutzen des Infrastrukturprojekts über seine gesamte Lebensdauer</text>
  </threadedComment>
  <threadedComment ref="E11" dT="2025-04-30T07:36:07.03" personId="{00000000-0000-0000-0000-000000000000}" id="{9FB8E9BE-9885-47A0-8245-7936DF43D547}">
    <text>Nutzung von Synergieeffekten verschiedener Projekte</text>
  </threadedComment>
  <threadedComment ref="E12" dT="2025-04-30T07:36:18.58" personId="{00000000-0000-0000-0000-000000000000}" id="{119DBA18-4133-42AE-9252-9D8191418D2D}">
    <text>Regional verfügbare Rohstoffe bei der Umsetzung angemessen berücksichtigen</text>
  </threadedComment>
  <threadedComment ref="E13" dT="2025-04-30T07:36:31.08" personId="{00000000-0000-0000-0000-000000000000}" id="{0738420F-92BF-464A-A2AB-0BE6272AC6A3}">
    <text>Regional verfügbare personelle Ressourcen und Kompetenzen bei der Umsetzung angemessen berücksichtigen</text>
  </threadedComment>
  <threadedComment ref="E14" dT="2025-04-30T07:36:46.98" personId="{00000000-0000-0000-0000-000000000000}" id="{9674D1F9-F829-4B38-A407-885352877787}">
    <text xml:space="preserve">Berücksichtigung einer Förderung der regionalen Attraktivität in der Projektentwicklung
</text>
  </threadedComment>
  <threadedComment ref="E15" dT="2025-04-30T07:36:58.28" personId="{00000000-0000-0000-0000-000000000000}" id="{4A98C582-D55D-47F3-BD2C-267ACE86418E}">
    <text xml:space="preserve">Vermeiden resp. Reduzieren von wirtschaftlichen Folgen aufgrund von Zugangseinschränkungen während Bau und Betrieb
</text>
  </threadedComment>
  <threadedComment ref="E16" dT="2025-04-30T07:37:11.71" personId="{00000000-0000-0000-0000-000000000000}" id="{0F8817D8-62B9-4351-90B4-1F58B5F2F5DF}">
    <text>Effektive und langandauernde Nutzung von vorhandenen Infrastrukturen</text>
  </threadedComment>
  <threadedComment ref="E17" dT="2025-04-30T07:37:24.14" personId="{00000000-0000-0000-0000-000000000000}" id="{06AFA177-B866-4381-A745-0AA42ABC5BDD}">
    <text>Förderung der multifunktionalen oder gemeinsamen Nutzung von bestehenden und zukünftigen 
Infrastrukturen</text>
  </threadedComment>
  <threadedComment ref="E18" dT="2025-04-30T07:37:35.17" personId="{00000000-0000-0000-0000-000000000000}" id="{14EC07D5-F8E0-4A1C-865B-0B354DB644A3}">
    <text>Sicherung der langfristigen Finanzierung der Infrastruktur über den gesamten Lebenszyklus</text>
  </threadedComment>
  <threadedComment ref="E19" dT="2025-04-30T07:37:47.44" personId="{00000000-0000-0000-0000-000000000000}" id="{C117121F-6F79-4897-BD43-4E07A687970E}">
    <text xml:space="preserve">Erreichen eines hohen Kostendeckungsgrades zur nachhaltigen Sicherung der Finanzen nach Realisierung der Infrastruktur
</text>
  </threadedComment>
  <threadedComment ref="E20" dT="2025-04-30T07:37:59.46" personId="{00000000-0000-0000-0000-000000000000}" id="{1682FC5C-AD50-4F82-BFC5-8DC3B9490C52}">
    <text xml:space="preserve">Sicherung von Finanzierungsmöglichkeiten für Sonder- und Notfallszenarien
</text>
  </threadedComment>
</ThreadedComments>
</file>

<file path=xl/threadedComments/threadedComment30.xml><?xml version="1.0" encoding="utf-8"?>
<ThreadedComments xmlns="http://schemas.microsoft.com/office/spreadsheetml/2018/threadedcomments" xmlns:x="http://schemas.openxmlformats.org/spreadsheetml/2006/main">
  <threadedComment ref="C7" dT="2025-04-30T08:19:24.84" personId="{00000000-0000-0000-0000-000000000000}" id="{C34DD1AD-4E75-4DD8-B08D-563F5957A7D3}">
    <text xml:space="preserve">Verhinderung der qualitativen und stofflichen Beeinflussung von Oberflächen- und Grundwasser
</text>
  </threadedComment>
  <threadedComment ref="C8" dT="2025-04-30T08:19:37.32" personId="{00000000-0000-0000-0000-000000000000}" id="{43F97634-08BC-4F4C-B26D-7580F73DA87A}">
    <text>Schutz des natürlichen Wasserkreislaufs und der Dynamik von Fliessgewässern</text>
  </threadedComment>
  <threadedComment ref="C9" dT="2025-04-30T08:19:48.02" personId="{00000000-0000-0000-0000-000000000000}" id="{68FC60D8-B9BF-45EC-9DF4-0C8E5D45E4F3}">
    <text>Minimierung des Wasserverbrauchs und Optimierung des Wasserbezugs</text>
  </threadedComment>
</ThreadedComments>
</file>

<file path=xl/threadedComments/threadedComment31.xml><?xml version="1.0" encoding="utf-8"?>
<ThreadedComments xmlns="http://schemas.microsoft.com/office/spreadsheetml/2018/threadedcomments" xmlns:x="http://schemas.openxmlformats.org/spreadsheetml/2006/main">
  <threadedComment ref="C7" dT="2025-04-30T08:20:05.06" personId="{00000000-0000-0000-0000-000000000000}" id="{74E11815-DB21-4528-901C-5229051E75D0}">
    <text>Förderung der Biodiversität durch Erhalt und Wiederherstellung von Lebensräumen</text>
  </threadedComment>
  <threadedComment ref="C8" dT="2025-04-30T08:20:17.65" personId="{00000000-0000-0000-0000-000000000000}" id="{AEBCF3B4-3196-46F1-BB5A-75D246D8F317}">
    <text xml:space="preserve">Erhalt oder Wiederherstellung der biologischen Vernetzungssysteme
</text>
  </threadedComment>
  <threadedComment ref="C9" dT="2025-04-30T08:20:32.69" personId="{00000000-0000-0000-0000-000000000000}" id="{EB077805-25BA-4692-9EE3-291F8B852B57}">
    <text>Vermeiden der Ausbreitung von invasiven Arten</text>
  </threadedComment>
</ThreadedComments>
</file>

<file path=xl/threadedComments/threadedComment32.xml><?xml version="1.0" encoding="utf-8"?>
<ThreadedComments xmlns="http://schemas.microsoft.com/office/spreadsheetml/2018/threadedcomments" xmlns:x="http://schemas.openxmlformats.org/spreadsheetml/2006/main">
  <threadedComment ref="C7" dT="2025-04-30T08:20:47.77" personId="{00000000-0000-0000-0000-000000000000}" id="{AC4E4454-41AD-4F59-92A6-4018953AFA61}">
    <text>Vermeiden resp. Vermindern von Schäden am Bauwerk infolge Naturgefahren über die gesamte Lebensdauer</text>
  </threadedComment>
  <threadedComment ref="C8" dT="2025-04-30T08:20:57.63" personId="{00000000-0000-0000-0000-000000000000}" id="{B7CF4777-CE37-4601-9ED5-240A5205035A}">
    <text>Einschätzung der Einflüsse des Klimawandels auf die Naturgefahren-Risiken</text>
  </threadedComment>
</ThreadedComments>
</file>

<file path=xl/threadedComments/threadedComment33.xml><?xml version="1.0" encoding="utf-8"?>
<ThreadedComments xmlns="http://schemas.microsoft.com/office/spreadsheetml/2018/threadedcomments" xmlns:x="http://schemas.openxmlformats.org/spreadsheetml/2006/main">
  <threadedComment ref="C7" dT="2025-04-30T08:21:09.56" personId="{00000000-0000-0000-0000-000000000000}" id="{DC77A3B6-5AB3-4E61-BC0A-7B9B42A08A14}">
    <text>Sicherheit für Mensch und Umwelt bei Nutzung und Betrieb der Infrastruktur</text>
  </threadedComment>
</ThreadedComments>
</file>

<file path=xl/threadedComments/threadedComment4.xml><?xml version="1.0" encoding="utf-8"?>
<ThreadedComments xmlns="http://schemas.microsoft.com/office/spreadsheetml/2018/threadedcomments" xmlns:x="http://schemas.openxmlformats.org/spreadsheetml/2006/main">
  <threadedComment ref="E4" dT="2025-04-30T07:38:46.42" personId="{00000000-0000-0000-0000-000000000000}" id="{5D98FB8C-D661-4C7A-86AB-BDAC97CAEDC0}">
    <text xml:space="preserve">Energieverbrauch über den gesamten Lebenszyklus minimieren
</text>
  </threadedComment>
  <threadedComment ref="E5" dT="2025-04-30T07:39:48.12" personId="{00000000-0000-0000-0000-000000000000}" id="{636D59A5-1377-4CA4-997B-FBDFD3E825FF}">
    <text>Gewinnung und Nutzung erneuerbarer Energien fördern</text>
  </threadedComment>
  <threadedComment ref="E6" dT="2025-04-30T07:40:02.66" personId="{00000000-0000-0000-0000-000000000000}" id="{DA443DBA-AD15-4CA0-AF9F-338C3570E22E}">
    <text>Energetische Optimierung von Betrieb und Unterhalt, inkl. Bauphase wenn relevant</text>
  </threadedComment>
  <threadedComment ref="E7" dT="2025-04-30T07:40:14.80" personId="{00000000-0000-0000-0000-000000000000}" id="{4A56B175-9131-4849-B30C-82F2157DABE3}">
    <text xml:space="preserve">Flächenbedarf minimieren und prioritäre Nutzung brachliegender Flächen innerhalb Siedlungs- und Industriezonen zur Wiedereingliederung in den Wirtschafts- und Naturkreislauf
</text>
  </threadedComment>
  <threadedComment ref="E8" dT="2025-04-30T07:40:27.90" personId="{00000000-0000-0000-0000-000000000000}" id="{219D5F7E-7DEE-42D0-BF70-CDA6B681119B}">
    <text xml:space="preserve">Permanente sowie temporäre Beanspruchung und Beeinträchtigung des Bodens minimieren
</text>
  </threadedComment>
  <threadedComment ref="E9" dT="2025-04-30T07:40:42.87" personId="{00000000-0000-0000-0000-000000000000}" id="{0B97CFC2-D7C2-4491-9259-56872D434CD7}">
    <text>Untersuchung der belasteten Standorte im Projektperimeter</text>
  </threadedComment>
  <threadedComment ref="E10" dT="2025-04-30T07:40:58.04" personId="{00000000-0000-0000-0000-000000000000}" id="{5D554B13-85AE-4CA0-B38A-EE1904CBF12F}">
    <text>Vermeiden von schädlichen oder lästigen Einwirkungen durch belastete Standorte auf ein Schutzgut</text>
  </threadedComment>
  <threadedComment ref="E11" dT="2025-04-30T07:42:11.08" personId="{00000000-0000-0000-0000-000000000000}" id="{AD1E6439-D040-4E52-8C14-DFBEE3F91DEE}">
    <text>Verwerten von unverschmutzten Abfällen</text>
  </threadedComment>
  <threadedComment ref="E12" dT="2025-04-30T07:42:21.63" personId="{00000000-0000-0000-0000-000000000000}" id="{5742444B-9663-4A4C-B0B6-98BDB7BFAA89}">
    <text>Verwerten resp. fachgerechtes Entsorgen von verschmutzten Abfällen</text>
  </threadedComment>
  <threadedComment ref="E13" dT="2025-04-30T07:42:31.95" personId="{00000000-0000-0000-0000-000000000000}" id="{E4926D99-BA6D-43EC-B19F-EB1A9D2BF29F}">
    <text xml:space="preserve">Minimierung der Umweltbelastung des Projekts (Reduzierungs des Ressourcenbedarfs und Versorgung mit umweltfreundlichen Materialien) </text>
  </threadedComment>
  <threadedComment ref="E14" dT="2025-04-30T07:42:45.80" personId="{00000000-0000-0000-0000-000000000000}" id="{8AFCA720-2969-4474-8A7D-A78E629F660E}">
    <text>Vermeiden von umweltschädlichen Substanzen bei Betrieb und Unterhalt</text>
  </threadedComment>
  <threadedComment ref="E15" dT="2025-04-30T07:42:55.34" personId="{00000000-0000-0000-0000-000000000000}" id="{511157B1-DD9D-47C3-A466-EFFB17A14D35}">
    <text>Ermöglichen eines kontrollierten Rückbaus der Infrastruktur am Ende der Nutzungsdauer</text>
  </threadedComment>
  <threadedComment ref="E16" dT="2025-04-30T07:43:11.41" personId="{00000000-0000-0000-0000-000000000000}" id="{D1236F78-CE20-48BA-AEA3-5D011A98744C}">
    <text>Minimierung der Emissionen von klimabeeinflussenden Stoffen</text>
  </threadedComment>
  <threadedComment ref="E17" dT="2025-04-30T07:43:25.87" personId="{00000000-0000-0000-0000-000000000000}" id="{1075914B-7706-43B9-AC01-4BF37FC208CA}">
    <text>Kompensation der nicht zu vermeidenden Treibhausgasemissionen</text>
  </threadedComment>
  <threadedComment ref="E18" dT="2025-04-30T07:43:38.71" personId="{00000000-0000-0000-0000-000000000000}" id="{1BF7B939-1CFD-4F0B-9A35-45AB4364058A}">
    <text>Verbesserung des Mikroklimas und Verringerung des Hitzeinsel-Effekts</text>
  </threadedComment>
  <threadedComment ref="E19" dT="2025-04-30T07:43:51.33" personId="{00000000-0000-0000-0000-000000000000}" id="{130A07A0-1CCC-44BA-A838-60FBE21CABCC}">
    <text>Reduktion der Belastung durch Luftschadstoffe und Gerüche</text>
  </threadedComment>
  <threadedComment ref="E20" dT="2025-04-30T07:44:03.33" personId="{00000000-0000-0000-0000-000000000000}" id="{F9AEA582-8398-4314-9D5B-C578219956D3}">
    <text>Reduktion der Belastung durch Lärm und Erschütterungen</text>
  </threadedComment>
  <threadedComment ref="E21" dT="2025-04-30T07:44:19.49" personId="{00000000-0000-0000-0000-000000000000}" id="{DDF322DC-2149-4E30-BA94-AC55D0CCF3D4}">
    <text>Reduktion der Belastung durch nichtionisierende Strahlung (NIS)</text>
  </threadedComment>
  <threadedComment ref="E22" dT="2025-04-30T07:44:30.77" personId="{00000000-0000-0000-0000-000000000000}" id="{246FA936-FBD3-44E1-A36D-EF4B7DC0088A}">
    <text xml:space="preserve">Reduktion der Belastung durch Hitze und Licht
</text>
  </threadedComment>
  <threadedComment ref="E23" dT="2025-04-30T07:44:44.29" personId="{00000000-0000-0000-0000-000000000000}" id="{2463DB21-3511-42DA-A5AB-B0B54892BCB3}">
    <text xml:space="preserve">Verhinderung der qualitativen und stofflichen Beeinflussung von Oberflächen- und Grundwasser
</text>
  </threadedComment>
  <threadedComment ref="E24" dT="2025-04-30T07:44:54.50" personId="{00000000-0000-0000-0000-000000000000}" id="{F2DB6AFA-40CE-4547-BF89-F20EB977F1D5}">
    <text>Schutz des natürlichen Wasserkreislaufs und der Dynamik von Fliessgewässern</text>
  </threadedComment>
  <threadedComment ref="E25" dT="2025-04-30T07:45:05.73" personId="{00000000-0000-0000-0000-000000000000}" id="{C9384384-B50C-441B-B0C4-3D20185A3198}">
    <text xml:space="preserve">Minimierung des Wasserverbrauchs und Optimierung des Wasserbezugs
</text>
  </threadedComment>
  <threadedComment ref="E26" dT="2025-04-30T07:45:17.59" personId="{00000000-0000-0000-0000-000000000000}" id="{0274ED29-A8B6-43D8-8317-C88D8987D19A}">
    <text>Förderung der Biodiversität durch Erhalt und Wiederherstellung von Lebensräumen</text>
  </threadedComment>
  <threadedComment ref="E27" dT="2025-04-30T07:45:34.87" personId="{00000000-0000-0000-0000-000000000000}" id="{6CF4344D-6D9A-4755-B84C-A39B2CE36397}">
    <text xml:space="preserve">Erhalt oder Wiederherstellung der biologischen Vernetzungssysteme
</text>
  </threadedComment>
  <threadedComment ref="E28" dT="2025-04-30T07:45:44.68" personId="{00000000-0000-0000-0000-000000000000}" id="{586D0590-6700-4D81-9C1F-AF24693F5752}">
    <text xml:space="preserve">Vermeiden der Ausbreitung von invasiven Arten
</text>
  </threadedComment>
  <threadedComment ref="E29" dT="2025-04-30T07:46:18.03" personId="{00000000-0000-0000-0000-000000000000}" id="{1C829061-577E-4F0B-A3D9-CF9BD4D538F1}">
    <text>Vermeiden resp. Vermindern von Schäden am Bauwerk infolge Naturgefahren über die gesamte Lebensdauer</text>
  </threadedComment>
  <threadedComment ref="E30" dT="2025-04-30T07:46:32.29" personId="{00000000-0000-0000-0000-000000000000}" id="{3AB2B569-B946-48AE-8582-9CE3E6FF7CFC}">
    <text>Einschätzung der Einflüsse des Klimawandels auf die Naturgefahren-Risiken</text>
  </threadedComment>
  <threadedComment ref="E31" dT="2025-04-30T07:46:46.30" personId="{00000000-0000-0000-0000-000000000000}" id="{F2353C5A-7741-478E-B8FB-8162D9C6C13E}">
    <text>Sicherheit für Mensch und Umwelt bei Nutzung und Betrieb der Infrastruktur</text>
  </threadedComment>
</ThreadedComments>
</file>

<file path=xl/threadedComments/threadedComment5.xml><?xml version="1.0" encoding="utf-8"?>
<ThreadedComments xmlns="http://schemas.microsoft.com/office/spreadsheetml/2018/threadedcomments" xmlns:x="http://schemas.openxmlformats.org/spreadsheetml/2006/main">
  <threadedComment ref="C7" dT="2024-12-18T15:10:13.97" personId="{00000000-0000-0000-0000-000000000000}" id="{BEFCAC47-57E8-4B2F-AF5C-4C3DAD7FE341}">
    <text>Projektspezifische und regelmässige Prüfung der Anwendbarkeit, des Prioritätsgrads und des Zielwerts jedes Indikators</text>
  </threadedComment>
  <threadedComment ref="C8" dT="2024-12-18T15:10:48.32" personId="{00000000-0000-0000-0000-000000000000}" id="{6D9B9FB1-2F9F-4675-BDB2-201DD4CBD184}">
    <text>Ergebnisorientierte Durchführung der Nachhaltigkeitsbewertung</text>
  </threadedComment>
  <threadedComment ref="C9" dT="2024-12-18T15:11:11.68" personId="{00000000-0000-0000-0000-000000000000}" id="{8C31C8E5-F89A-428B-A9A3-07C4DDF4EE36}">
    <text>Integration der Nachhaltigkeit in die Projektorganisation</text>
  </threadedComment>
</ThreadedComments>
</file>

<file path=xl/threadedComments/threadedComment6.xml><?xml version="1.0" encoding="utf-8"?>
<ThreadedComments xmlns="http://schemas.microsoft.com/office/spreadsheetml/2018/threadedcomments" xmlns:x="http://schemas.openxmlformats.org/spreadsheetml/2006/main">
  <threadedComment ref="C7" dT="2025-04-30T07:52:09.92" personId="{00000000-0000-0000-0000-000000000000}" id="{888586B8-BDB6-4815-8717-B8D1023923C1}">
    <text>Festlegen der Zielsetzung des Projekts sowie des bestehenden und des angestrebten Zustands</text>
  </threadedComment>
  <threadedComment ref="C8" dT="2025-04-30T07:52:19.99" personId="{00000000-0000-0000-0000-000000000000}" id="{4BE19673-2CF9-493C-A8B3-27ED7D124E80}">
    <text xml:space="preserve">Festlegen der Ziele der SNBS-Bewertung
</text>
  </threadedComment>
  <threadedComment ref="C9" dT="2025-04-30T07:52:30.21" personId="{00000000-0000-0000-0000-000000000000}" id="{1FD6E54D-8541-4872-9BB8-3EA1F6F7D51C}">
    <text>Definition des geografischen und zeitlichen Perimeters der SNBS-Bewertung</text>
  </threadedComment>
</ThreadedComments>
</file>

<file path=xl/threadedComments/threadedComment7.xml><?xml version="1.0" encoding="utf-8"?>
<ThreadedComments xmlns="http://schemas.microsoft.com/office/spreadsheetml/2018/threadedcomments" xmlns:x="http://schemas.openxmlformats.org/spreadsheetml/2006/main">
  <threadedComment ref="C7" dT="2025-04-30T07:52:43.14" personId="{00000000-0000-0000-0000-000000000000}" id="{9BC717DD-98BE-4041-807C-E6BF93859FCF}">
    <text>Identifikation der Zielkonflikte und Risiken und Suche nach Lösungsansätzen</text>
  </threadedComment>
  <threadedComment ref="C8" dT="2025-04-30T07:53:00.06" personId="{00000000-0000-0000-0000-000000000000}" id="{E1C882AB-EB80-4DFF-B3DB-642B943191B5}">
    <text>Identifikation und Nutzen von Synergien und Chancen</text>
  </threadedComment>
</ThreadedComments>
</file>

<file path=xl/threadedComments/threadedComment8.xml><?xml version="1.0" encoding="utf-8"?>
<ThreadedComments xmlns="http://schemas.microsoft.com/office/spreadsheetml/2018/threadedcomments" xmlns:x="http://schemas.openxmlformats.org/spreadsheetml/2006/main">
  <threadedComment ref="C7" dT="2025-04-30T07:57:27.04" personId="{00000000-0000-0000-0000-000000000000}" id="{2C4DE4FF-92E4-4C62-9C37-72A2D520C1A8}">
    <text xml:space="preserve">Abstimmung des Projekts auf die raumplanerischen Voraussetzungen
</text>
  </threadedComment>
  <threadedComment ref="C8" dT="2025-04-30T07:57:37.65" personId="{00000000-0000-0000-0000-000000000000}" id="{994558AD-027E-42C3-97F6-3C230EB270B7}">
    <text xml:space="preserve">Wahrung der Landschafts- und Ortsbilder sowie des Kulturraums
</text>
  </threadedComment>
</ThreadedComments>
</file>

<file path=xl/threadedComments/threadedComment9.xml><?xml version="1.0" encoding="utf-8"?>
<ThreadedComments xmlns="http://schemas.microsoft.com/office/spreadsheetml/2018/threadedcomments" xmlns:x="http://schemas.openxmlformats.org/spreadsheetml/2006/main">
  <threadedComment ref="C7" dT="2025-04-30T07:57:52.40" personId="{00000000-0000-0000-0000-000000000000}" id="{7313B5D4-DC37-472C-A6E8-DE8EB810558E}">
    <text xml:space="preserve">Erhalten und Aufwerten der funktionalen Zusammenhänge in der Projektumgebung
</text>
  </threadedComment>
  <threadedComment ref="C8" dT="2025-04-30T07:58:01.91" personId="{00000000-0000-0000-0000-000000000000}" id="{480AE2A6-4EC3-430B-8B92-C667CA9C247C}">
    <text>Erhalten des öffentlichen Raums und der Frei- und Erholungsräume</text>
  </threadedComment>
  <threadedComment ref="C9" dT="2025-04-30T07:58:11.99" personId="{00000000-0000-0000-0000-000000000000}" id="{C4826175-C716-460D-9C97-9670CD180C03}">
    <text>Wahrung der Aus- und Fernsicht der Anwohner</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1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5.xml"/><Relationship Id="rId5" Type="http://schemas.openxmlformats.org/officeDocument/2006/relationships/comments" Target="../comments5.xml"/><Relationship Id="rId4" Type="http://schemas.openxmlformats.org/officeDocument/2006/relationships/vmlDrawing" Target="../drawings/vmlDrawing19.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1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6.xml"/><Relationship Id="rId5" Type="http://schemas.openxmlformats.org/officeDocument/2006/relationships/comments" Target="../comments6.xml"/><Relationship Id="rId4" Type="http://schemas.openxmlformats.org/officeDocument/2006/relationships/vmlDrawing" Target="../drawings/vmlDrawing21.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1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7.xml"/><Relationship Id="rId5" Type="http://schemas.openxmlformats.org/officeDocument/2006/relationships/comments" Target="../comments7.xml"/><Relationship Id="rId4" Type="http://schemas.openxmlformats.org/officeDocument/2006/relationships/vmlDrawing" Target="../drawings/vmlDrawing23.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printerSettings" Target="../printerSettings/printerSettings1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8.xml"/><Relationship Id="rId5" Type="http://schemas.openxmlformats.org/officeDocument/2006/relationships/comments" Target="../comments8.xml"/><Relationship Id="rId4" Type="http://schemas.openxmlformats.org/officeDocument/2006/relationships/vmlDrawing" Target="../drawings/vmlDrawing25.v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printerSettings" Target="../printerSettings/printerSettings1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9.xml"/><Relationship Id="rId5" Type="http://schemas.openxmlformats.org/officeDocument/2006/relationships/comments" Target="../comments9.xml"/><Relationship Id="rId4" Type="http://schemas.openxmlformats.org/officeDocument/2006/relationships/vmlDrawing" Target="../drawings/vmlDrawing27.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printerSettings" Target="../printerSettings/printerSettings1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0.xml"/><Relationship Id="rId5" Type="http://schemas.openxmlformats.org/officeDocument/2006/relationships/comments" Target="../comments10.xml"/><Relationship Id="rId4" Type="http://schemas.openxmlformats.org/officeDocument/2006/relationships/vmlDrawing" Target="../drawings/vmlDrawing29.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printerSettings" Target="../printerSettings/printerSettings1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1.xml"/><Relationship Id="rId5" Type="http://schemas.openxmlformats.org/officeDocument/2006/relationships/comments" Target="../comments11.xml"/><Relationship Id="rId4" Type="http://schemas.openxmlformats.org/officeDocument/2006/relationships/vmlDrawing" Target="../drawings/vmlDrawing31.v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printerSettings" Target="../printerSettings/printerSettings2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2.xml"/><Relationship Id="rId5" Type="http://schemas.openxmlformats.org/officeDocument/2006/relationships/comments" Target="../comments12.xml"/><Relationship Id="rId4" Type="http://schemas.openxmlformats.org/officeDocument/2006/relationships/vmlDrawing" Target="../drawings/vmlDrawing33.v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printerSettings" Target="../printerSettings/printerSettings2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3.xml"/><Relationship Id="rId5" Type="http://schemas.openxmlformats.org/officeDocument/2006/relationships/comments" Target="../comments13.xml"/><Relationship Id="rId4" Type="http://schemas.openxmlformats.org/officeDocument/2006/relationships/vmlDrawing" Target="../drawings/vmlDrawing35.v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printerSettings" Target="../printerSettings/printerSettings22.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4.xml"/><Relationship Id="rId5" Type="http://schemas.openxmlformats.org/officeDocument/2006/relationships/comments" Target="../comments14.xml"/><Relationship Id="rId4" Type="http://schemas.openxmlformats.org/officeDocument/2006/relationships/vmlDrawing" Target="../drawings/vmlDrawing37.v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printerSettings" Target="../printerSettings/printerSettings2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5.xml"/><Relationship Id="rId5" Type="http://schemas.openxmlformats.org/officeDocument/2006/relationships/comments" Target="../comments15.xml"/><Relationship Id="rId4" Type="http://schemas.openxmlformats.org/officeDocument/2006/relationships/vmlDrawing" Target="../drawings/vmlDrawing39.v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printerSettings" Target="../printerSettings/printerSettings2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6.xml"/><Relationship Id="rId5" Type="http://schemas.openxmlformats.org/officeDocument/2006/relationships/comments" Target="../comments16.xml"/><Relationship Id="rId4" Type="http://schemas.openxmlformats.org/officeDocument/2006/relationships/vmlDrawing" Target="../drawings/vmlDrawing41.v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42.vml"/><Relationship Id="rId2" Type="http://schemas.openxmlformats.org/officeDocument/2006/relationships/printerSettings" Target="../printerSettings/printerSettings2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7.xml"/><Relationship Id="rId5" Type="http://schemas.openxmlformats.org/officeDocument/2006/relationships/comments" Target="../comments17.xml"/><Relationship Id="rId4" Type="http://schemas.openxmlformats.org/officeDocument/2006/relationships/vmlDrawing" Target="../drawings/vmlDrawing43.v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44.vml"/><Relationship Id="rId2" Type="http://schemas.openxmlformats.org/officeDocument/2006/relationships/printerSettings" Target="../printerSettings/printerSettings2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8.xml"/><Relationship Id="rId5" Type="http://schemas.openxmlformats.org/officeDocument/2006/relationships/comments" Target="../comments18.xml"/><Relationship Id="rId4" Type="http://schemas.openxmlformats.org/officeDocument/2006/relationships/vmlDrawing" Target="../drawings/vmlDrawing45.v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46.vml"/><Relationship Id="rId2" Type="http://schemas.openxmlformats.org/officeDocument/2006/relationships/printerSettings" Target="../printerSettings/printerSettings2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19.xml"/><Relationship Id="rId5" Type="http://schemas.openxmlformats.org/officeDocument/2006/relationships/comments" Target="../comments19.xml"/><Relationship Id="rId4" Type="http://schemas.openxmlformats.org/officeDocument/2006/relationships/vmlDrawing" Target="../drawings/vmlDrawing47.v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48.vml"/><Relationship Id="rId2" Type="http://schemas.openxmlformats.org/officeDocument/2006/relationships/printerSettings" Target="../printerSettings/printerSettings2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0.xml"/><Relationship Id="rId5" Type="http://schemas.openxmlformats.org/officeDocument/2006/relationships/comments" Target="../comments20.xml"/><Relationship Id="rId4" Type="http://schemas.openxmlformats.org/officeDocument/2006/relationships/vmlDrawing" Target="../drawings/vmlDrawing49.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2.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3.vml"/><Relationship Id="rId9" Type="http://schemas.openxmlformats.org/officeDocument/2006/relationships/ctrlProp" Target="../ctrlProps/ctrlProp5.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50.vml"/><Relationship Id="rId2" Type="http://schemas.openxmlformats.org/officeDocument/2006/relationships/printerSettings" Target="../printerSettings/printerSettings2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1.xml"/><Relationship Id="rId5" Type="http://schemas.openxmlformats.org/officeDocument/2006/relationships/comments" Target="../comments21.xml"/><Relationship Id="rId4" Type="http://schemas.openxmlformats.org/officeDocument/2006/relationships/vmlDrawing" Target="../drawings/vmlDrawing51.v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2.vml"/><Relationship Id="rId2" Type="http://schemas.openxmlformats.org/officeDocument/2006/relationships/printerSettings" Target="../printerSettings/printerSettings3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2.xml"/><Relationship Id="rId5" Type="http://schemas.openxmlformats.org/officeDocument/2006/relationships/comments" Target="../comments22.xml"/><Relationship Id="rId4" Type="http://schemas.openxmlformats.org/officeDocument/2006/relationships/vmlDrawing" Target="../drawings/vmlDrawing53.v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54.vml"/><Relationship Id="rId2" Type="http://schemas.openxmlformats.org/officeDocument/2006/relationships/printerSettings" Target="../printerSettings/printerSettings3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3.xml"/><Relationship Id="rId5" Type="http://schemas.openxmlformats.org/officeDocument/2006/relationships/comments" Target="../comments23.xml"/><Relationship Id="rId4" Type="http://schemas.openxmlformats.org/officeDocument/2006/relationships/vmlDrawing" Target="../drawings/vmlDrawing55.v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56.vml"/><Relationship Id="rId2" Type="http://schemas.openxmlformats.org/officeDocument/2006/relationships/printerSettings" Target="../printerSettings/printerSettings32.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4.xml"/><Relationship Id="rId5" Type="http://schemas.openxmlformats.org/officeDocument/2006/relationships/comments" Target="../comments24.xml"/><Relationship Id="rId4" Type="http://schemas.openxmlformats.org/officeDocument/2006/relationships/vmlDrawing" Target="../drawings/vmlDrawing57.v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58.vml"/><Relationship Id="rId2" Type="http://schemas.openxmlformats.org/officeDocument/2006/relationships/printerSettings" Target="../printerSettings/printerSettings33.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5.xml"/><Relationship Id="rId5" Type="http://schemas.openxmlformats.org/officeDocument/2006/relationships/comments" Target="../comments25.xml"/><Relationship Id="rId4" Type="http://schemas.openxmlformats.org/officeDocument/2006/relationships/vmlDrawing" Target="../drawings/vmlDrawing59.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60.vml"/><Relationship Id="rId2" Type="http://schemas.openxmlformats.org/officeDocument/2006/relationships/printerSettings" Target="../printerSettings/printerSettings34.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6.xml"/><Relationship Id="rId5" Type="http://schemas.openxmlformats.org/officeDocument/2006/relationships/comments" Target="../comments26.xml"/><Relationship Id="rId4" Type="http://schemas.openxmlformats.org/officeDocument/2006/relationships/vmlDrawing" Target="../drawings/vmlDrawing61.v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62.vml"/><Relationship Id="rId2" Type="http://schemas.openxmlformats.org/officeDocument/2006/relationships/printerSettings" Target="../printerSettings/printerSettings35.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7.xml"/><Relationship Id="rId5" Type="http://schemas.openxmlformats.org/officeDocument/2006/relationships/comments" Target="../comments27.xml"/><Relationship Id="rId4" Type="http://schemas.openxmlformats.org/officeDocument/2006/relationships/vmlDrawing" Target="../drawings/vmlDrawing63.v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64.vml"/><Relationship Id="rId2" Type="http://schemas.openxmlformats.org/officeDocument/2006/relationships/printerSettings" Target="../printerSettings/printerSettings36.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8.xml"/><Relationship Id="rId5" Type="http://schemas.openxmlformats.org/officeDocument/2006/relationships/comments" Target="../comments28.xml"/><Relationship Id="rId4" Type="http://schemas.openxmlformats.org/officeDocument/2006/relationships/vmlDrawing" Target="../drawings/vmlDrawing65.v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66.vml"/><Relationship Id="rId2" Type="http://schemas.openxmlformats.org/officeDocument/2006/relationships/printerSettings" Target="../printerSettings/printerSettings37.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29.xml"/><Relationship Id="rId5" Type="http://schemas.openxmlformats.org/officeDocument/2006/relationships/comments" Target="../comments29.xml"/><Relationship Id="rId4" Type="http://schemas.openxmlformats.org/officeDocument/2006/relationships/vmlDrawing" Target="../drawings/vmlDrawing67.v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68.vml"/><Relationship Id="rId2" Type="http://schemas.openxmlformats.org/officeDocument/2006/relationships/printerSettings" Target="../printerSettings/printerSettings38.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0.xml"/><Relationship Id="rId5" Type="http://schemas.openxmlformats.org/officeDocument/2006/relationships/comments" Target="../comments30.xml"/><Relationship Id="rId4" Type="http://schemas.openxmlformats.org/officeDocument/2006/relationships/vmlDrawing" Target="../drawings/vmlDrawing69.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70.vml"/><Relationship Id="rId2" Type="http://schemas.openxmlformats.org/officeDocument/2006/relationships/printerSettings" Target="../printerSettings/printerSettings39.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1.xml"/><Relationship Id="rId5" Type="http://schemas.openxmlformats.org/officeDocument/2006/relationships/comments" Target="../comments31.xml"/><Relationship Id="rId4" Type="http://schemas.openxmlformats.org/officeDocument/2006/relationships/vmlDrawing" Target="../drawings/vmlDrawing71.v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72.vml"/><Relationship Id="rId2" Type="http://schemas.openxmlformats.org/officeDocument/2006/relationships/printerSettings" Target="../printerSettings/printerSettings40.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2.xml"/><Relationship Id="rId5" Type="http://schemas.openxmlformats.org/officeDocument/2006/relationships/comments" Target="../comments32.xml"/><Relationship Id="rId4" Type="http://schemas.openxmlformats.org/officeDocument/2006/relationships/vmlDrawing" Target="../drawings/vmlDrawing73.v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74.vml"/><Relationship Id="rId2" Type="http://schemas.openxmlformats.org/officeDocument/2006/relationships/printerSettings" Target="../printerSettings/printerSettings41.bin"/><Relationship Id="rId1" Type="http://schemas.openxmlformats.org/officeDocument/2006/relationships/hyperlink" Target="https://nnbs.ch/wp-content/uploads/2023/07/SNBS_Descriptif-criteres-Infrastructure.pdf" TargetMode="External"/><Relationship Id="rId6" Type="http://schemas.microsoft.com/office/2017/10/relationships/threadedComment" Target="../threadedComments/threadedComment33.xml"/><Relationship Id="rId5" Type="http://schemas.openxmlformats.org/officeDocument/2006/relationships/comments" Target="../comments33.xml"/><Relationship Id="rId4" Type="http://schemas.openxmlformats.org/officeDocument/2006/relationships/vmlDrawing" Target="../drawings/vmlDrawing75.v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76.vml"/><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93EC1-228D-4F7B-9F0F-23E51898902E}">
  <sheetPr>
    <tabColor rgb="FFFFC000"/>
  </sheetPr>
  <dimension ref="A1"/>
  <sheetViews>
    <sheetView workbookViewId="0">
      <selection activeCell="F32" sqref="F32"/>
    </sheetView>
  </sheetViews>
  <sheetFormatPr baseColWidth="10" defaultRowHeight="15"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2:J46"/>
  <sheetViews>
    <sheetView showGridLines="0" view="pageLayout" zoomScaleNormal="100" zoomScaleSheetLayoutView="80" workbookViewId="0">
      <selection activeCell="H28" sqref="H28"/>
    </sheetView>
  </sheetViews>
  <sheetFormatPr baseColWidth="10" defaultColWidth="10.85546875" defaultRowHeight="16.5" x14ac:dyDescent="0.3"/>
  <cols>
    <col min="1" max="1" width="14.28515625" style="56" customWidth="1"/>
    <col min="2" max="2" width="20.140625" style="36" customWidth="1"/>
    <col min="3" max="3" width="52.28515625" style="36" customWidth="1"/>
    <col min="4" max="4" width="9.42578125" style="4" customWidth="1"/>
    <col min="5" max="5" width="30" style="4" customWidth="1"/>
    <col min="6" max="6" width="24.7109375" style="4" customWidth="1"/>
    <col min="7" max="7" width="11.28515625" style="4" customWidth="1"/>
    <col min="8" max="8" width="11.42578125" style="142" customWidth="1"/>
    <col min="9" max="9" width="11.140625" style="4" customWidth="1"/>
    <col min="10" max="10" width="9.42578125" style="4" customWidth="1"/>
    <col min="11" max="16384" width="10.85546875" style="4"/>
  </cols>
  <sheetData>
    <row r="2" spans="1:8" x14ac:dyDescent="0.3">
      <c r="B2" s="172"/>
      <c r="C2" s="173"/>
      <c r="E2" s="174"/>
    </row>
    <row r="3" spans="1:8" x14ac:dyDescent="0.3">
      <c r="B3" s="172"/>
      <c r="C3" s="173"/>
      <c r="E3" s="174"/>
    </row>
    <row r="4" spans="1:8" x14ac:dyDescent="0.3">
      <c r="B4" s="172"/>
      <c r="C4" s="173"/>
      <c r="E4" s="174"/>
    </row>
    <row r="5" spans="1:8" x14ac:dyDescent="0.3">
      <c r="A5" s="175" t="s">
        <v>128</v>
      </c>
      <c r="B5" s="172"/>
      <c r="C5" s="173"/>
      <c r="E5" s="174"/>
    </row>
    <row r="6" spans="1:8" x14ac:dyDescent="0.3">
      <c r="A6" s="1"/>
      <c r="B6" s="172"/>
      <c r="C6" s="173"/>
      <c r="E6" s="174"/>
    </row>
    <row r="7" spans="1:8" x14ac:dyDescent="0.3">
      <c r="A7" s="1"/>
      <c r="B7" s="172"/>
      <c r="C7" s="173"/>
      <c r="E7" s="174"/>
    </row>
    <row r="8" spans="1:8" x14ac:dyDescent="0.3">
      <c r="A8" s="1"/>
      <c r="B8" s="172"/>
      <c r="C8" s="173"/>
      <c r="E8" s="174"/>
    </row>
    <row r="9" spans="1:8" x14ac:dyDescent="0.3">
      <c r="A9" s="1"/>
      <c r="B9" s="172"/>
      <c r="C9" s="173"/>
      <c r="E9" s="174"/>
    </row>
    <row r="10" spans="1:8" x14ac:dyDescent="0.3">
      <c r="A10" s="175" t="s">
        <v>129</v>
      </c>
      <c r="B10" s="172"/>
      <c r="C10" s="173"/>
      <c r="E10" s="174"/>
    </row>
    <row r="11" spans="1:8" x14ac:dyDescent="0.3">
      <c r="A11" s="1"/>
      <c r="B11" s="172"/>
      <c r="C11" s="173"/>
      <c r="E11" s="174"/>
    </row>
    <row r="12" spans="1:8" x14ac:dyDescent="0.3">
      <c r="A12" s="1"/>
      <c r="B12" s="172"/>
      <c r="C12" s="173"/>
      <c r="E12" s="174"/>
    </row>
    <row r="13" spans="1:8" x14ac:dyDescent="0.3">
      <c r="A13" s="1"/>
      <c r="B13" s="172"/>
      <c r="C13" s="173"/>
      <c r="E13" s="174"/>
    </row>
    <row r="14" spans="1:8" ht="13.5" customHeight="1" x14ac:dyDescent="0.3">
      <c r="B14" s="172"/>
      <c r="C14" s="173"/>
      <c r="E14" s="174"/>
      <c r="H14" s="4"/>
    </row>
    <row r="15" spans="1:8" ht="13.5" customHeight="1" x14ac:dyDescent="0.3">
      <c r="A15" s="175" t="s">
        <v>130</v>
      </c>
      <c r="B15" s="176"/>
      <c r="C15" s="177"/>
      <c r="D15" s="169"/>
      <c r="E15" s="174"/>
      <c r="H15" s="4"/>
    </row>
    <row r="16" spans="1:8" ht="13.5" customHeight="1" x14ac:dyDescent="0.3">
      <c r="B16" s="178"/>
      <c r="C16" s="179"/>
      <c r="D16" s="170"/>
      <c r="E16" s="174"/>
      <c r="H16" s="4"/>
    </row>
    <row r="17" spans="1:10" ht="13.5" customHeight="1" x14ac:dyDescent="0.3">
      <c r="A17" s="175" t="s">
        <v>251</v>
      </c>
      <c r="B17" s="145"/>
      <c r="C17" s="146"/>
      <c r="D17" s="143"/>
      <c r="E17" s="147"/>
      <c r="F17" s="144"/>
      <c r="G17" s="144"/>
      <c r="H17" s="144"/>
      <c r="I17" s="144"/>
      <c r="J17" s="144"/>
    </row>
    <row r="18" spans="1:10" ht="14.25" customHeight="1" x14ac:dyDescent="0.3">
      <c r="A18" s="58"/>
      <c r="B18" s="145"/>
      <c r="C18" s="146"/>
      <c r="D18" s="143"/>
      <c r="E18" s="147"/>
      <c r="F18" s="144"/>
      <c r="G18" s="144"/>
      <c r="H18" s="144"/>
      <c r="I18" s="144"/>
      <c r="J18" s="144"/>
    </row>
    <row r="19" spans="1:10" ht="13.5" customHeight="1" x14ac:dyDescent="0.3">
      <c r="A19" s="58"/>
      <c r="B19" s="178"/>
      <c r="C19" s="180"/>
      <c r="D19" s="170"/>
      <c r="E19" s="174"/>
      <c r="H19" s="4"/>
    </row>
    <row r="20" spans="1:10" ht="14.25" customHeight="1" x14ac:dyDescent="0.3">
      <c r="A20" s="58"/>
      <c r="B20" s="170"/>
      <c r="C20" s="170"/>
      <c r="D20" s="170"/>
    </row>
    <row r="21" spans="1:10" ht="13.5" customHeight="1" x14ac:dyDescent="0.4">
      <c r="A21" s="58"/>
      <c r="B21" s="170"/>
      <c r="C21" s="170"/>
      <c r="D21" s="170"/>
      <c r="F21" s="181" t="s">
        <v>354</v>
      </c>
      <c r="G21" s="182" t="s">
        <v>108</v>
      </c>
      <c r="H21" s="15" t="s">
        <v>252</v>
      </c>
    </row>
    <row r="22" spans="1:10" ht="13.5" customHeight="1" x14ac:dyDescent="0.3">
      <c r="A22" s="58"/>
      <c r="B22" s="76"/>
      <c r="C22" s="76"/>
      <c r="D22" s="76"/>
      <c r="F22" s="183"/>
      <c r="G22" s="183"/>
      <c r="H22" s="15" t="s">
        <v>253</v>
      </c>
    </row>
    <row r="23" spans="1:10" ht="13.5" customHeight="1" x14ac:dyDescent="0.3">
      <c r="A23" s="58"/>
      <c r="B23" s="76"/>
      <c r="C23" s="76"/>
      <c r="D23" s="76"/>
      <c r="F23" s="183"/>
      <c r="G23" s="183"/>
      <c r="H23" s="15" t="s">
        <v>251</v>
      </c>
    </row>
    <row r="24" spans="1:10" ht="13.5" customHeight="1" x14ac:dyDescent="0.3">
      <c r="A24" s="169" t="s">
        <v>175</v>
      </c>
      <c r="B24" s="142"/>
      <c r="C24" s="142"/>
      <c r="D24" s="76"/>
      <c r="H24" s="4"/>
    </row>
    <row r="25" spans="1:10" ht="13.5" customHeight="1" x14ac:dyDescent="0.3">
      <c r="A25" s="184" t="str">
        <f>Übersicht!F8</f>
        <v>R 1.1</v>
      </c>
      <c r="B25" s="504" t="str">
        <f>Übersicht!G8</f>
        <v>Anwendung des SNBS-Infrastruktur</v>
      </c>
      <c r="C25" s="504"/>
      <c r="D25" s="185" t="str">
        <f>Übersicht!F20</f>
        <v>W 1.1</v>
      </c>
      <c r="E25" s="504" t="str">
        <f>Übersicht!G20</f>
        <v>Effizienz des Lebenszyklus</v>
      </c>
      <c r="F25" s="504"/>
      <c r="H25" s="4"/>
    </row>
    <row r="26" spans="1:10" ht="13.5" customHeight="1" x14ac:dyDescent="0.3">
      <c r="A26" s="184" t="str">
        <f>Übersicht!F9</f>
        <v>R 1.2</v>
      </c>
      <c r="B26" s="504" t="str">
        <f>Übersicht!G9</f>
        <v>Ziele und Grenzen</v>
      </c>
      <c r="C26" s="504"/>
      <c r="D26" s="185" t="str">
        <f>Übersicht!F21</f>
        <v>W 1.2</v>
      </c>
      <c r="E26" s="504" t="str">
        <f>Übersicht!G21</f>
        <v>Anpassungsfähigkeit, Rückbaufähigkeit und Wiederverwendbarkeit</v>
      </c>
      <c r="F26" s="504"/>
      <c r="H26" s="4"/>
    </row>
    <row r="27" spans="1:10" ht="13.5" customHeight="1" x14ac:dyDescent="0.3">
      <c r="A27" s="184" t="str">
        <f>Übersicht!F10</f>
        <v>R 1.3</v>
      </c>
      <c r="B27" s="504" t="str">
        <f>Übersicht!G10</f>
        <v>Zielkonflikte und Synergien</v>
      </c>
      <c r="C27" s="504"/>
      <c r="D27" s="185" t="str">
        <f>Übersicht!F22</f>
        <v>W 2.1</v>
      </c>
      <c r="E27" s="504" t="str">
        <f>Übersicht!G22</f>
        <v>Externe Kosten und Nutzen</v>
      </c>
      <c r="F27" s="504"/>
      <c r="H27" s="4"/>
    </row>
    <row r="28" spans="1:10" ht="13.5" customHeight="1" x14ac:dyDescent="0.3">
      <c r="A28" s="186"/>
      <c r="B28" s="504"/>
      <c r="C28" s="504"/>
      <c r="D28" s="185" t="str">
        <f>Übersicht!F23</f>
        <v>W 2.2</v>
      </c>
      <c r="E28" s="504" t="str">
        <f>Übersicht!G23</f>
        <v>Regionale Wertschöpfung</v>
      </c>
      <c r="F28" s="504"/>
      <c r="H28" s="4"/>
    </row>
    <row r="29" spans="1:10" ht="13.5" customHeight="1" x14ac:dyDescent="0.3">
      <c r="A29" s="187" t="str">
        <f>Übersicht!F11</f>
        <v>G 1.1</v>
      </c>
      <c r="B29" s="504" t="str">
        <f>Übersicht!G11</f>
        <v>Raumplanung, Landschaften, Kultur- und Naturerbe</v>
      </c>
      <c r="C29" s="504"/>
      <c r="D29" s="185" t="str">
        <f>Übersicht!F24</f>
        <v>W 2.3</v>
      </c>
      <c r="E29" s="504" t="str">
        <f>Übersicht!G24</f>
        <v>Aufwertung Bestand und Multifunktionalität</v>
      </c>
      <c r="F29" s="504"/>
      <c r="H29" s="4"/>
    </row>
    <row r="30" spans="1:10" ht="13.5" customHeight="1" x14ac:dyDescent="0.3">
      <c r="A30" s="187" t="str">
        <f>Übersicht!F12</f>
        <v>G 1.2</v>
      </c>
      <c r="B30" s="504" t="str">
        <f>Übersicht!G12</f>
        <v>Wohnqualität und Zusammenleben</v>
      </c>
      <c r="C30" s="504"/>
      <c r="D30" s="185" t="str">
        <f>Übersicht!F25</f>
        <v>W 3.1</v>
      </c>
      <c r="E30" s="504" t="str">
        <f>Übersicht!G25</f>
        <v>Nachhaltige Finanzierung</v>
      </c>
      <c r="F30" s="504"/>
      <c r="H30" s="4"/>
    </row>
    <row r="31" spans="1:10" ht="13.5" customHeight="1" x14ac:dyDescent="0.3">
      <c r="A31" s="187" t="str">
        <f>Übersicht!F13</f>
        <v>G 1.3</v>
      </c>
      <c r="B31" s="504" t="str">
        <f>Übersicht!G13</f>
        <v>Zugänglichkeit und Aufenthaltsqualität</v>
      </c>
      <c r="C31" s="504"/>
      <c r="D31" s="186"/>
      <c r="E31" s="504"/>
      <c r="F31" s="504"/>
      <c r="H31" s="4"/>
    </row>
    <row r="32" spans="1:10" ht="13.5" customHeight="1" x14ac:dyDescent="0.3">
      <c r="A32" s="187" t="str">
        <f>Übersicht!F14</f>
        <v>G 2.1</v>
      </c>
      <c r="B32" s="504" t="str">
        <f>Übersicht!G14</f>
        <v>Kommunikation und Partizipation</v>
      </c>
      <c r="C32" s="504"/>
      <c r="D32" s="188" t="str">
        <f>Übersicht!F26</f>
        <v>U 1.1</v>
      </c>
      <c r="E32" s="504" t="str">
        <f>Übersicht!G26</f>
        <v>Energie</v>
      </c>
      <c r="F32" s="504"/>
      <c r="H32" s="4"/>
    </row>
    <row r="33" spans="1:8" ht="13.5" customHeight="1" x14ac:dyDescent="0.3">
      <c r="A33" s="187" t="str">
        <f>Übersicht!F15</f>
        <v>G 2.2</v>
      </c>
      <c r="B33" s="504" t="str">
        <f>Übersicht!G15</f>
        <v>Integrität und Arbeitsbedingungen</v>
      </c>
      <c r="C33" s="504"/>
      <c r="D33" s="188" t="str">
        <f>Übersicht!F27</f>
        <v>U 1.2</v>
      </c>
      <c r="E33" s="504" t="str">
        <f>Übersicht!G27</f>
        <v>Umgang mit Boden</v>
      </c>
      <c r="F33" s="504"/>
      <c r="H33" s="4"/>
    </row>
    <row r="34" spans="1:8" ht="13.5" customHeight="1" x14ac:dyDescent="0.3">
      <c r="A34" s="187" t="str">
        <f>Übersicht!F16</f>
        <v>G 2.3</v>
      </c>
      <c r="B34" s="504" t="str">
        <f>Übersicht!G16</f>
        <v>Rechtssicherheit</v>
      </c>
      <c r="C34" s="504"/>
      <c r="D34" s="188" t="str">
        <f>Übersicht!F28</f>
        <v>U 1.3</v>
      </c>
      <c r="E34" s="504" t="str">
        <f>Übersicht!G28</f>
        <v>Belastete Standorte</v>
      </c>
      <c r="F34" s="504"/>
      <c r="H34" s="4"/>
    </row>
    <row r="35" spans="1:8" ht="13.5" customHeight="1" x14ac:dyDescent="0.3">
      <c r="A35" s="187" t="str">
        <f>Übersicht!F17</f>
        <v>G 2.4</v>
      </c>
      <c r="B35" s="504" t="str">
        <f>Übersicht!G17</f>
        <v>Suffizienz, Gerechtigkeit und Beschaffung</v>
      </c>
      <c r="C35" s="504"/>
      <c r="D35" s="188" t="str">
        <f>Übersicht!F29</f>
        <v>U 1.4</v>
      </c>
      <c r="E35" s="504" t="str">
        <f>Übersicht!G29</f>
        <v>Bewirtschaftung der Abfälle und Materialien von Baustellen</v>
      </c>
      <c r="F35" s="504"/>
      <c r="H35" s="4"/>
    </row>
    <row r="36" spans="1:8" s="56" customFormat="1" ht="13.5" customHeight="1" x14ac:dyDescent="0.25">
      <c r="A36" s="187" t="str">
        <f>Übersicht!F18</f>
        <v>G 3.1</v>
      </c>
      <c r="B36" s="504" t="str">
        <f>Übersicht!G18</f>
        <v>Sicherheit und Resilienz</v>
      </c>
      <c r="C36" s="504"/>
      <c r="D36" s="188" t="str">
        <f>Übersicht!F30</f>
        <v>U 1.5</v>
      </c>
      <c r="E36" s="504" t="str">
        <f>Übersicht!G30</f>
        <v>Materialien und Ressourcen</v>
      </c>
      <c r="F36" s="504"/>
    </row>
    <row r="37" spans="1:8" ht="13.5" customHeight="1" x14ac:dyDescent="0.3">
      <c r="A37" s="187" t="str">
        <f>Übersicht!F19</f>
        <v>G 3.2</v>
      </c>
      <c r="B37" s="504" t="str">
        <f>Übersicht!G19</f>
        <v>Schutz vor Gewalt und Kriminalität</v>
      </c>
      <c r="C37" s="504"/>
      <c r="D37" s="188" t="str">
        <f>Übersicht!F31</f>
        <v>U 2.1</v>
      </c>
      <c r="E37" s="504" t="str">
        <f>Übersicht!G31</f>
        <v>Klima</v>
      </c>
      <c r="F37" s="504"/>
      <c r="H37" s="4"/>
    </row>
    <row r="38" spans="1:8" ht="13.5" customHeight="1" x14ac:dyDescent="0.3">
      <c r="A38" s="58"/>
      <c r="B38" s="76"/>
      <c r="C38" s="76"/>
      <c r="D38" s="188" t="str">
        <f>Übersicht!F32</f>
        <v>U 2.2</v>
      </c>
      <c r="E38" s="504" t="str">
        <f>Übersicht!G32</f>
        <v>Umweltbelastungen</v>
      </c>
      <c r="F38" s="504"/>
      <c r="H38" s="4"/>
    </row>
    <row r="39" spans="1:8" ht="13.5" customHeight="1" x14ac:dyDescent="0.3">
      <c r="D39" s="188" t="str">
        <f>Übersicht!F33</f>
        <v>U 2.3</v>
      </c>
      <c r="E39" s="504" t="str">
        <f>Übersicht!G33</f>
        <v>Wasser</v>
      </c>
      <c r="F39" s="504"/>
      <c r="H39" s="4"/>
    </row>
    <row r="40" spans="1:8" ht="13.5" customHeight="1" x14ac:dyDescent="0.3">
      <c r="D40" s="188" t="str">
        <f>Übersicht!F34</f>
        <v>U 2.4</v>
      </c>
      <c r="E40" s="504" t="str">
        <f>Übersicht!G34</f>
        <v>Lebensräume und Biodiversität</v>
      </c>
      <c r="F40" s="504"/>
      <c r="H40" s="4"/>
    </row>
    <row r="41" spans="1:8" ht="13.5" customHeight="1" x14ac:dyDescent="0.3">
      <c r="D41" s="188" t="str">
        <f>Übersicht!F35</f>
        <v>U 3.1</v>
      </c>
      <c r="E41" s="504" t="str">
        <f>Übersicht!G35</f>
        <v>Naturgefahren</v>
      </c>
      <c r="F41" s="504"/>
      <c r="H41" s="4"/>
    </row>
    <row r="42" spans="1:8" ht="13.5" customHeight="1" x14ac:dyDescent="0.3">
      <c r="D42" s="188" t="str">
        <f>Übersicht!F36</f>
        <v>U 3.2</v>
      </c>
      <c r="E42" s="504" t="str">
        <f>Übersicht!G36</f>
        <v>Störfälle und Gefahrengüter</v>
      </c>
      <c r="F42" s="504"/>
      <c r="H42" s="4"/>
    </row>
    <row r="43" spans="1:8" ht="13.5" customHeight="1" x14ac:dyDescent="0.3">
      <c r="A43" s="169"/>
      <c r="H43" s="4"/>
    </row>
    <row r="44" spans="1:8" ht="13.5" customHeight="1" x14ac:dyDescent="0.3">
      <c r="A44" s="4"/>
      <c r="B44" s="4"/>
      <c r="C44" s="4"/>
    </row>
    <row r="45" spans="1:8" x14ac:dyDescent="0.3">
      <c r="A45" s="141"/>
      <c r="B45" s="171"/>
      <c r="C45" s="171"/>
      <c r="D45" s="56"/>
    </row>
    <row r="46" spans="1:8" ht="14.25" customHeight="1" x14ac:dyDescent="0.3">
      <c r="A46" s="76" t="s">
        <v>249</v>
      </c>
      <c r="B46" s="171"/>
      <c r="C46" s="171"/>
      <c r="D46" s="56"/>
    </row>
  </sheetData>
  <sheetProtection algorithmName="SHA-512" hashValue="7QT6WowVBZp6QWwjjDH9J/vHDl9yXXrJO5bkdzbbf6HNSO2X+L2VBe0vP/gdoHiKh9L/KJzeR9temY6IYiPHDw==" saltValue="UBp6cuzc5uGcXKgtDEvR+w==" spinCount="100000" sheet="1" formatCells="0" formatColumns="0" formatRows="0" insertColumns="0" insertRows="0" insertHyperlinks="0"/>
  <mergeCells count="31">
    <mergeCell ref="B30:C30"/>
    <mergeCell ref="B25:C25"/>
    <mergeCell ref="B26:C26"/>
    <mergeCell ref="B27:C27"/>
    <mergeCell ref="B28:C28"/>
    <mergeCell ref="B29:C29"/>
    <mergeCell ref="B37:C37"/>
    <mergeCell ref="E25:F25"/>
    <mergeCell ref="E26:F26"/>
    <mergeCell ref="E27:F27"/>
    <mergeCell ref="E28:F28"/>
    <mergeCell ref="E29:F29"/>
    <mergeCell ref="E30:F30"/>
    <mergeCell ref="E31:F31"/>
    <mergeCell ref="E32:F32"/>
    <mergeCell ref="E33:F33"/>
    <mergeCell ref="B31:C31"/>
    <mergeCell ref="B32:C32"/>
    <mergeCell ref="B33:C33"/>
    <mergeCell ref="B34:C34"/>
    <mergeCell ref="B35:C35"/>
    <mergeCell ref="B36:C36"/>
    <mergeCell ref="E40:F40"/>
    <mergeCell ref="E41:F41"/>
    <mergeCell ref="E42:F42"/>
    <mergeCell ref="E34:F34"/>
    <mergeCell ref="E35:F35"/>
    <mergeCell ref="E36:F36"/>
    <mergeCell ref="E37:F37"/>
    <mergeCell ref="E38:F38"/>
    <mergeCell ref="E39:F39"/>
  </mergeCells>
  <phoneticPr fontId="50" type="noConversion"/>
  <printOptions horizontalCentered="1" verticalCentered="1"/>
  <pageMargins left="0.70866141732283472" right="0.70866141732283472" top="1.5748031496062993" bottom="0.74803149606299213" header="0.31496062992125984" footer="0.31496062992125984"/>
  <pageSetup paperSize="8" scale="99" orientation="landscape" r:id="rId1"/>
  <headerFooter>
    <oddHeader>&amp;L&amp;"Arial Narrow,Normal"&amp;9Bewertungstool V1.1&amp;C&amp;"Arial Narrow,Gras"&amp;14
Indikatorengrafik
&amp;12Ergebnisse der Bewertung SNBS Infrastruktur&amp;R&amp;"Arial Narrow,Normal"&amp;G</oddHeader>
    <oddFooter>&amp;L&amp;"Arial Narrow,Normal"&amp;8&amp;F&amp;C&amp;"Arial Narrow,Normal"&amp;8&amp;P/&amp;N&amp;R&amp;"Arial Narrow,Normal"&amp;8&amp;D</oddFooter>
  </headerFooter>
  <drawing r:id="rId2"/>
  <legacyDrawingHF r:id="rId3"/>
  <extLst>
    <ext xmlns:mx="http://schemas.microsoft.com/office/mac/excel/2008/main" uri="{64002731-A6B0-56B0-2670-7721B7C09600}">
      <mx:PLV Mode="1"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03ED3-7A2F-42CA-B42E-3C0D061ED776}">
  <sheetPr>
    <tabColor rgb="FFFFFF00"/>
    <pageSetUpPr fitToPage="1"/>
  </sheetPr>
  <dimension ref="A1:O84"/>
  <sheetViews>
    <sheetView view="pageLayout" zoomScaleNormal="100" zoomScaleSheetLayoutView="80" workbookViewId="0">
      <selection activeCell="L4" sqref="L4"/>
    </sheetView>
  </sheetViews>
  <sheetFormatPr baseColWidth="10" defaultColWidth="10.85546875" defaultRowHeight="16.5" x14ac:dyDescent="0.3"/>
  <cols>
    <col min="1" max="1" width="2.42578125" style="4" customWidth="1"/>
    <col min="2" max="2" width="4.140625" style="38" customWidth="1"/>
    <col min="3" max="3" width="6.7109375" style="56" customWidth="1"/>
    <col min="4" max="4" width="19.5703125" style="253" customWidth="1"/>
    <col min="5" max="5" width="2.28515625" style="38" customWidth="1"/>
    <col min="6" max="6" width="12" style="254" customWidth="1"/>
    <col min="7" max="7" width="6.5703125" style="255" customWidth="1"/>
    <col min="8" max="8" width="6.28515625" style="255" customWidth="1"/>
    <col min="9" max="9" width="49.42578125" style="256" customWidth="1"/>
    <col min="10" max="10" width="18.85546875" style="256" customWidth="1"/>
    <col min="11" max="11" width="39.7109375" style="256" customWidth="1"/>
    <col min="12" max="13" width="16.28515625" style="289" customWidth="1"/>
    <col min="14" max="14" width="15.7109375" style="289" customWidth="1"/>
    <col min="15" max="15" width="15.140625" style="289" customWidth="1"/>
    <col min="16" max="16384" width="10.85546875" style="4"/>
  </cols>
  <sheetData>
    <row r="1" spans="1:15" ht="34.5" customHeight="1" x14ac:dyDescent="0.3"/>
    <row r="2" spans="1:15" ht="34.5" customHeight="1" x14ac:dyDescent="0.3"/>
    <row r="3" spans="1:15" ht="34.5" customHeight="1" thickBot="1" x14ac:dyDescent="0.35">
      <c r="A3" s="5"/>
      <c r="B3" s="553" t="s">
        <v>174</v>
      </c>
      <c r="C3" s="553"/>
      <c r="D3" s="257"/>
      <c r="E3" s="44" t="s">
        <v>39</v>
      </c>
      <c r="F3" s="239" t="s">
        <v>179</v>
      </c>
      <c r="G3" s="239" t="s">
        <v>177</v>
      </c>
      <c r="H3" s="239" t="s">
        <v>234</v>
      </c>
      <c r="I3" s="239" t="s">
        <v>178</v>
      </c>
      <c r="J3" s="239" t="s">
        <v>254</v>
      </c>
      <c r="K3" s="239" t="s">
        <v>255</v>
      </c>
      <c r="L3" s="290" t="s">
        <v>256</v>
      </c>
      <c r="M3" s="290" t="s">
        <v>257</v>
      </c>
      <c r="N3" s="290" t="s">
        <v>258</v>
      </c>
      <c r="O3" s="290" t="s">
        <v>259</v>
      </c>
    </row>
    <row r="4" spans="1:15" ht="25.5" x14ac:dyDescent="0.3">
      <c r="A4" s="5"/>
      <c r="B4" s="554" t="s">
        <v>110</v>
      </c>
      <c r="C4" s="79" t="s">
        <v>111</v>
      </c>
      <c r="D4" s="258" t="str">
        <f>'R 1.1'!C7</f>
        <v>Anwendbarkeit, Prioritäten und Ziele</v>
      </c>
      <c r="E4" s="259" t="str">
        <f>IF(COUNTBLANK('R 1.1'!D7)&gt;0,"",'R 1.1'!D7)</f>
        <v/>
      </c>
      <c r="F4" s="260"/>
      <c r="G4" s="261" t="str">
        <f>IF(COUNTBLANK('R 1.1'!E7)&gt;0,"",'R 1.1'!E7)</f>
        <v/>
      </c>
      <c r="H4" s="262" t="str">
        <f>IF(COUNTBLANK('R 1.1'!F7)&gt;0,"",'R 1.1'!F7)</f>
        <v/>
      </c>
      <c r="I4" s="263" t="str">
        <f>IF(COUNTBLANK('R 1.1'!G7)&gt;0,"Keine",'R 1.1'!G7)</f>
        <v>Keine</v>
      </c>
      <c r="J4" s="264" t="str">
        <f>IF(COUNTBLANK('R 1.1'!H7)&gt;0,"",'R 1.1'!H7)</f>
        <v/>
      </c>
      <c r="K4" s="264" t="str">
        <f>IF(COUNTBLANK('R 1.1'!I7)&gt;0,"Keine",'R 1.1'!I7)</f>
        <v>Keine</v>
      </c>
      <c r="L4" s="291"/>
      <c r="M4" s="291"/>
      <c r="N4" s="291"/>
      <c r="O4" s="291"/>
    </row>
    <row r="5" spans="1:15" ht="25.5" x14ac:dyDescent="0.3">
      <c r="A5" s="5"/>
      <c r="B5" s="555"/>
      <c r="C5" s="79" t="s">
        <v>112</v>
      </c>
      <c r="D5" s="258" t="str">
        <f>'R 1.1'!C8</f>
        <v xml:space="preserve">SNBS-Bewertung
</v>
      </c>
      <c r="E5" s="265" t="str">
        <f>IF(COUNTBLANK('R 1.1'!D8)&gt;0,"",'R 1.1'!D8)</f>
        <v/>
      </c>
      <c r="F5" s="266"/>
      <c r="G5" s="267" t="str">
        <f>IF(COUNTBLANK('R 1.1'!E8)&gt;0,"",'R 1.1'!E8)</f>
        <v/>
      </c>
      <c r="H5" s="262" t="str">
        <f>IF(COUNTBLANK('R 1.1'!F8)&gt;0,"",'R 1.1'!F8)</f>
        <v/>
      </c>
      <c r="I5" s="263" t="str">
        <f>IF(COUNTBLANK('R 1.1'!G8)&gt;0,"Keine",'R 1.1'!G8)</f>
        <v>Keine</v>
      </c>
      <c r="J5" s="264" t="str">
        <f>IF(COUNTBLANK('R 1.1'!H8)&gt;0,"",'R 1.1'!H8)</f>
        <v/>
      </c>
      <c r="K5" s="264" t="str">
        <f>IF(COUNTBLANK('R 1.1'!I8)&gt;0,"Keine",'R 1.1'!I8)</f>
        <v>Keine</v>
      </c>
      <c r="L5" s="291"/>
      <c r="M5" s="291"/>
      <c r="N5" s="291"/>
      <c r="O5" s="291"/>
    </row>
    <row r="6" spans="1:15" ht="25.5" x14ac:dyDescent="0.3">
      <c r="A6" s="5"/>
      <c r="B6" s="555"/>
      <c r="C6" s="79" t="s">
        <v>113</v>
      </c>
      <c r="D6" s="258" t="str">
        <f>'R 1.1'!C9</f>
        <v xml:space="preserve">Projektorganisation
</v>
      </c>
      <c r="E6" s="265" t="str">
        <f>IF(COUNTBLANK('R 1.1'!D9)&gt;0,"",'R 1.1'!D9)</f>
        <v/>
      </c>
      <c r="F6" s="266"/>
      <c r="G6" s="267" t="str">
        <f>IF(COUNTBLANK('R 1.1'!E9)&gt;0,"",'R 1.1'!E9)</f>
        <v/>
      </c>
      <c r="H6" s="262" t="str">
        <f>IF(COUNTBLANK('R 1.1'!F9)&gt;0,"",'R 1.1'!F9)</f>
        <v/>
      </c>
      <c r="I6" s="263" t="str">
        <f>IF(COUNTBLANK('R 1.1'!G9)&gt;0,"Keine",'R 1.1'!G9)</f>
        <v>Keine</v>
      </c>
      <c r="J6" s="264" t="str">
        <f>IF(COUNTBLANK('R 1.1'!H9)&gt;0,"",'R 1.1'!H9)</f>
        <v/>
      </c>
      <c r="K6" s="264" t="str">
        <f>IF(COUNTBLANK('R 1.1'!I9)&gt;0,"Keine",'R 1.1'!I9)</f>
        <v>Keine</v>
      </c>
      <c r="L6" s="291"/>
      <c r="M6" s="291"/>
      <c r="N6" s="291"/>
      <c r="O6" s="291"/>
    </row>
    <row r="7" spans="1:15" ht="25.5" x14ac:dyDescent="0.3">
      <c r="A7" s="5"/>
      <c r="B7" s="555"/>
      <c r="C7" s="79" t="s">
        <v>114</v>
      </c>
      <c r="D7" s="258" t="str">
        <f>'R 1.2'!C7</f>
        <v xml:space="preserve">Zielsetzung des Projekts  
</v>
      </c>
      <c r="E7" s="265" t="str">
        <f>IF(COUNTBLANK('R 1.2'!D7)&gt;0,"",'R 1.2'!D7)</f>
        <v/>
      </c>
      <c r="F7" s="266"/>
      <c r="G7" s="267" t="str">
        <f>IF(COUNTBLANK('R 1.2'!E7)&gt;0,"",'R 1.2'!E7)</f>
        <v/>
      </c>
      <c r="H7" s="262" t="str">
        <f>IF(COUNTBLANK('R 1.2'!F7)&gt;0,"",'R 1.2'!F7)</f>
        <v/>
      </c>
      <c r="I7" s="263" t="str">
        <f>IF(COUNTBLANK('R 1.2'!G7)&gt;0,"Keine",'R 1.2'!G7)</f>
        <v>Keine</v>
      </c>
      <c r="J7" s="263" t="str">
        <f>IF(COUNTBLANK('R 1.2'!H7)&gt;0,"",'R 1.2'!H7)</f>
        <v/>
      </c>
      <c r="K7" s="264" t="str">
        <f>IF(COUNTBLANK('R 1.2'!I7)&gt;0,"Keine",'R 1.2'!I7)</f>
        <v>Keine</v>
      </c>
      <c r="L7" s="291"/>
      <c r="M7" s="291"/>
      <c r="N7" s="291"/>
      <c r="O7" s="291"/>
    </row>
    <row r="8" spans="1:15" ht="25.5" x14ac:dyDescent="0.3">
      <c r="A8" s="5"/>
      <c r="B8" s="555"/>
      <c r="C8" s="79" t="s">
        <v>115</v>
      </c>
      <c r="D8" s="258" t="str">
        <f>'R 1.2'!C8</f>
        <v xml:space="preserve">Ziele der SNBS-Bewertung
</v>
      </c>
      <c r="E8" s="265" t="str">
        <f>IF(COUNTBLANK('R 1.2'!D8)&gt;0,"",'R 1.2'!D8)</f>
        <v/>
      </c>
      <c r="F8" s="266"/>
      <c r="G8" s="267" t="str">
        <f>IF(COUNTBLANK('R 1.2'!E8)&gt;0,"",'R 1.2'!E8)</f>
        <v/>
      </c>
      <c r="H8" s="262" t="str">
        <f>IF(COUNTBLANK('R 1.2'!F8)&gt;0,"",'R 1.2'!F8)</f>
        <v/>
      </c>
      <c r="I8" s="263" t="str">
        <f>IF(COUNTBLANK('R 1.2'!G8)&gt;0,"Keine",'R 1.2'!G8)</f>
        <v>Keine</v>
      </c>
      <c r="J8" s="263" t="str">
        <f>IF(COUNTBLANK('R 1.2'!H8)&gt;0,"",'R 1.2'!H8)</f>
        <v/>
      </c>
      <c r="K8" s="264" t="str">
        <f>IF(COUNTBLANK('R 1.2'!I8)&gt;0,"Keine",'R 1.2'!I8)</f>
        <v>Keine</v>
      </c>
      <c r="L8" s="291"/>
      <c r="M8" s="291"/>
      <c r="N8" s="291"/>
      <c r="O8" s="291"/>
    </row>
    <row r="9" spans="1:15" ht="25.5" x14ac:dyDescent="0.3">
      <c r="A9" s="5"/>
      <c r="B9" s="555"/>
      <c r="C9" s="79" t="s">
        <v>116</v>
      </c>
      <c r="D9" s="258" t="str">
        <f>'R 1.2'!C9</f>
        <v>Systemgrenze der SNBS-Bewertung</v>
      </c>
      <c r="E9" s="265" t="str">
        <f>IF(COUNTBLANK('R 1.2'!D9)&gt;0,"",'R 1.2'!D9)</f>
        <v/>
      </c>
      <c r="F9" s="266"/>
      <c r="G9" s="267" t="str">
        <f>IF(COUNTBLANK('R 1.2'!E9)&gt;0,"",'R 1.2'!E9)</f>
        <v/>
      </c>
      <c r="H9" s="262" t="str">
        <f>IF(COUNTBLANK('R 1.2'!F9)&gt;0,"",'R 1.2'!F9)</f>
        <v/>
      </c>
      <c r="I9" s="263" t="str">
        <f>IF(COUNTBLANK('R 1.2'!G9)&gt;0,"Keine",'R 1.2'!G9)</f>
        <v>Keine</v>
      </c>
      <c r="J9" s="263" t="str">
        <f>IF(COUNTBLANK('R 1.2'!H9)&gt;0,"",'R 1.2'!H9)</f>
        <v/>
      </c>
      <c r="K9" s="264" t="str">
        <f>IF(COUNTBLANK('R 1.2'!I9)&gt;0,"Keine",'R 1.2'!I9)</f>
        <v>Keine</v>
      </c>
      <c r="L9" s="291"/>
      <c r="M9" s="291"/>
      <c r="N9" s="291"/>
      <c r="O9" s="291"/>
    </row>
    <row r="10" spans="1:15" ht="25.5" x14ac:dyDescent="0.3">
      <c r="A10" s="5"/>
      <c r="B10" s="555"/>
      <c r="C10" s="79" t="s">
        <v>117</v>
      </c>
      <c r="D10" s="258" t="str">
        <f>'R 1.3'!C7</f>
        <v xml:space="preserve">Zielkonflikte und Risiken
</v>
      </c>
      <c r="E10" s="265" t="str">
        <f>IF(COUNTBLANK('R 1.3'!D7)&gt;0,"",'R 1.3'!D7)</f>
        <v/>
      </c>
      <c r="F10" s="266"/>
      <c r="G10" s="267" t="str">
        <f>IF(COUNTBLANK('R 1.3'!E7)&gt;0,"",'R 1.3'!E7)</f>
        <v/>
      </c>
      <c r="H10" s="262" t="str">
        <f>IF(COUNTBLANK('R 1.3'!F7)&gt;0,"",'R 1.3'!F7)</f>
        <v/>
      </c>
      <c r="I10" s="263" t="str">
        <f>IF(COUNTBLANK('R 1.3'!G7)&gt;0,"Keine",'R 1.3'!G7)</f>
        <v>Keine</v>
      </c>
      <c r="J10" s="264" t="str">
        <f>IF(COUNTBLANK('R 1.3'!H7)&gt;0,"",'R 1.3'!H7)</f>
        <v/>
      </c>
      <c r="K10" s="264" t="str">
        <f>IF(COUNTBLANK('R 1.3'!I7)&gt;0,"Keine",'R 1.3'!I7)</f>
        <v>Keine</v>
      </c>
      <c r="L10" s="291"/>
      <c r="M10" s="291"/>
      <c r="N10" s="291"/>
      <c r="O10" s="291"/>
    </row>
    <row r="11" spans="1:15" ht="26.25" thickBot="1" x14ac:dyDescent="0.35">
      <c r="A11" s="5"/>
      <c r="B11" s="556"/>
      <c r="C11" s="79" t="s">
        <v>118</v>
      </c>
      <c r="D11" s="258" t="str">
        <f>'R 1.3'!C8</f>
        <v xml:space="preserve">Synergien und Chancen
</v>
      </c>
      <c r="E11" s="268" t="str">
        <f>IF(COUNTBLANK('R 1.3'!D8)&gt;0,"",'R 1.3'!D8)</f>
        <v/>
      </c>
      <c r="F11" s="269"/>
      <c r="G11" s="270" t="str">
        <f>IF(COUNTBLANK('R 1.3'!E8)&gt;0,"",'R 1.3'!E8)</f>
        <v/>
      </c>
      <c r="H11" s="262" t="str">
        <f>IF(COUNTBLANK('R 1.3'!F8)&gt;0,"",'R 1.3'!F8)</f>
        <v/>
      </c>
      <c r="I11" s="263" t="str">
        <f>IF(COUNTBLANK('R 1.3'!G8)&gt;0,"Keine",'R 1.3'!G8)</f>
        <v>Keine</v>
      </c>
      <c r="J11" s="264" t="str">
        <f>IF(COUNTBLANK('R 1.3'!H8)&gt;0,"",'R 1.3'!H8)</f>
        <v/>
      </c>
      <c r="K11" s="264" t="str">
        <f>IF(COUNTBLANK('R 1.3'!I8)&gt;0,"Keine",'R 1.3'!I8)</f>
        <v>Keine</v>
      </c>
      <c r="L11" s="291"/>
      <c r="M11" s="291"/>
      <c r="N11" s="291"/>
      <c r="O11" s="291"/>
    </row>
    <row r="12" spans="1:15" ht="17.25" thickBot="1" x14ac:dyDescent="0.35">
      <c r="A12" s="5"/>
      <c r="B12" s="271"/>
      <c r="C12" s="272"/>
      <c r="D12" s="273"/>
      <c r="E12" s="35"/>
      <c r="F12" s="274"/>
      <c r="G12" s="275"/>
      <c r="H12" s="275"/>
      <c r="I12" s="276"/>
      <c r="J12" s="276"/>
      <c r="K12" s="276"/>
      <c r="L12" s="292"/>
      <c r="M12" s="292"/>
      <c r="N12" s="292"/>
      <c r="O12" s="292"/>
    </row>
    <row r="13" spans="1:15" ht="25.5" x14ac:dyDescent="0.3">
      <c r="A13" s="5"/>
      <c r="B13" s="557" t="s">
        <v>1</v>
      </c>
      <c r="C13" s="80" t="s">
        <v>40</v>
      </c>
      <c r="D13" s="258" t="str">
        <f>'G 1.1'!C7</f>
        <v xml:space="preserve">Raumplanung
</v>
      </c>
      <c r="E13" s="259" t="str">
        <f>IF(COUNTBLANK('G 1.1'!D7)&gt;0,"",'G 1.1'!D7)</f>
        <v/>
      </c>
      <c r="F13" s="296" t="str">
        <f>IF(COUNTBLANK('G 1.1'!E7)&gt;0,"",'G 1.1'!E7)</f>
        <v/>
      </c>
      <c r="G13" s="278" t="str">
        <f>IF(COUNTBLANK('G 1.1'!F7)&gt;0,"",'G 1.1'!F7)</f>
        <v/>
      </c>
      <c r="H13" s="262" t="str">
        <f>IF(COUNTBLANK('G 1.1'!G7)&gt;0,"",'G 1.1'!G7)</f>
        <v/>
      </c>
      <c r="I13" s="263" t="str">
        <f>IF(COUNTBLANK('G 1.1'!H7)&gt;0,"Keine",'G 1.1'!H7)</f>
        <v>Keine</v>
      </c>
      <c r="J13" s="264" t="str">
        <f>IF(COUNTBLANK('G 1.1'!I7)&gt;0,"",'G 1.1'!I7)</f>
        <v/>
      </c>
      <c r="K13" s="264" t="str">
        <f>IF(COUNTBLANK('G 1.1'!J7)&gt;0,"Keine",'G 1.1'!J7)</f>
        <v>Keine</v>
      </c>
      <c r="L13" s="291"/>
      <c r="M13" s="291"/>
      <c r="N13" s="291"/>
      <c r="O13" s="291"/>
    </row>
    <row r="14" spans="1:15" ht="25.5" x14ac:dyDescent="0.3">
      <c r="A14" s="5"/>
      <c r="B14" s="557"/>
      <c r="C14" s="80" t="s">
        <v>41</v>
      </c>
      <c r="D14" s="258" t="str">
        <f>'G 1.1'!C8</f>
        <v>Landschaften, Kultur- und Naturerbe</v>
      </c>
      <c r="E14" s="265" t="str">
        <f>IF(COUNTBLANK('G 1.1'!D8)&gt;0,"",'G 1.1'!D8)</f>
        <v/>
      </c>
      <c r="F14" s="277" t="str">
        <f>IF(COUNTBLANK('G 1.1'!E8)&gt;0,"",'G 1.1'!E8)</f>
        <v/>
      </c>
      <c r="G14" s="267" t="str">
        <f>IF(COUNTBLANK('G 1.1'!F8)&gt;0,"",'G 1.1'!F8)</f>
        <v/>
      </c>
      <c r="H14" s="262" t="str">
        <f>IF(COUNTBLANK('G 1.1'!G8)&gt;0,"",'G 1.1'!G8)</f>
        <v/>
      </c>
      <c r="I14" s="263" t="str">
        <f>IF(COUNTBLANK('G 1.1'!H8)&gt;0,"Keine",'G 1.1'!H8)</f>
        <v>Keine</v>
      </c>
      <c r="J14" s="264" t="str">
        <f>IF(COUNTBLANK('G 1.1'!I8)&gt;0,"",'G 1.1'!I8)</f>
        <v/>
      </c>
      <c r="K14" s="264" t="str">
        <f>IF(COUNTBLANK('G 1.1'!J8)&gt;0,"Keine",'G 1.1'!J8)</f>
        <v>Keine</v>
      </c>
      <c r="L14" s="291"/>
      <c r="M14" s="291"/>
      <c r="N14" s="291"/>
      <c r="O14" s="291"/>
    </row>
    <row r="15" spans="1:15" ht="25.5" x14ac:dyDescent="0.3">
      <c r="A15" s="5"/>
      <c r="B15" s="557"/>
      <c r="C15" s="80" t="s">
        <v>42</v>
      </c>
      <c r="D15" s="258" t="str">
        <f>'G 1.2'!C7</f>
        <v xml:space="preserve">Zerschneidung
</v>
      </c>
      <c r="E15" s="265" t="str">
        <f>IF(COUNTBLANK('G 1.2'!D7)&gt;0,"",'G 1.2'!D7)</f>
        <v/>
      </c>
      <c r="F15" s="277" t="str">
        <f>IF(COUNTBLANK('G 1.2'!E7)&gt;0,"",'G 1.2'!E7)</f>
        <v/>
      </c>
      <c r="G15" s="267" t="str">
        <f>IF(COUNTBLANK('G 1.2'!F7)&gt;0,"",'G 1.2'!F7)</f>
        <v/>
      </c>
      <c r="H15" s="262" t="str">
        <f>IF(COUNTBLANK('G 1.2'!G7)&gt;0,"",'G 1.2'!G7)</f>
        <v/>
      </c>
      <c r="I15" s="263" t="str">
        <f>IF(COUNTBLANK('G 1.2'!H7)&gt;0,"Keine",'G 1.2'!H7)</f>
        <v>Keine</v>
      </c>
      <c r="J15" s="264" t="str">
        <f>IF(COUNTBLANK('G 1.2'!I7)&gt;0,"",'G 1.2'!I7)</f>
        <v/>
      </c>
      <c r="K15" s="264" t="str">
        <f>IF(COUNTBLANK('G 1.2'!J7)&gt;0,"Keine",'G 1.2'!J7)</f>
        <v>Keine</v>
      </c>
      <c r="L15" s="291"/>
      <c r="M15" s="291"/>
      <c r="N15" s="291"/>
      <c r="O15" s="291"/>
    </row>
    <row r="16" spans="1:15" ht="31.5" customHeight="1" x14ac:dyDescent="0.3">
      <c r="A16" s="5"/>
      <c r="B16" s="557"/>
      <c r="C16" s="80" t="s">
        <v>43</v>
      </c>
      <c r="D16" s="258" t="str">
        <f>'G 1.2'!C8</f>
        <v xml:space="preserve">Öffentlicher Raum und Erholung
</v>
      </c>
      <c r="E16" s="265" t="str">
        <f>IF(COUNTBLANK('G 1.2'!D8)&gt;0,"",'G 1.2'!D8)</f>
        <v/>
      </c>
      <c r="F16" s="277" t="str">
        <f>IF(COUNTBLANK('G 1.2'!E8)&gt;0,"",'G 1.2'!E8)</f>
        <v/>
      </c>
      <c r="G16" s="267" t="str">
        <f>IF(COUNTBLANK('G 1.2'!F8)&gt;0,"",'G 1.2'!F8)</f>
        <v/>
      </c>
      <c r="H16" s="262" t="str">
        <f>IF(COUNTBLANK('G 1.2'!G8)&gt;0,"",'G 1.2'!G8)</f>
        <v/>
      </c>
      <c r="I16" s="263" t="str">
        <f>IF(COUNTBLANK('G 1.2'!H8)&gt;0,"Keine",'G 1.2'!H8)</f>
        <v>Keine</v>
      </c>
      <c r="J16" s="264" t="str">
        <f>IF(COUNTBLANK('G 1.2'!I8)&gt;0,"",'G 1.2'!I8)</f>
        <v/>
      </c>
      <c r="K16" s="264" t="str">
        <f>IF(COUNTBLANK('G 1.2'!J8)&gt;0,"Keine",'G 1.2'!J8)</f>
        <v>Keine</v>
      </c>
      <c r="L16" s="291"/>
      <c r="M16" s="291"/>
      <c r="N16" s="291"/>
      <c r="O16" s="291"/>
    </row>
    <row r="17" spans="1:15" ht="25.5" x14ac:dyDescent="0.3">
      <c r="A17" s="5"/>
      <c r="B17" s="557"/>
      <c r="C17" s="80" t="s">
        <v>44</v>
      </c>
      <c r="D17" s="258" t="str">
        <f>'G 1.2'!C9</f>
        <v xml:space="preserve">Aus- und Fernsicht
</v>
      </c>
      <c r="E17" s="265" t="str">
        <f>IF(COUNTBLANK('G 1.2'!D9)&gt;0,"",'G 1.2'!D9)</f>
        <v/>
      </c>
      <c r="F17" s="277" t="str">
        <f>IF(COUNTBLANK('G 1.2'!E9)&gt;0,"",'G 1.2'!E9)</f>
        <v/>
      </c>
      <c r="G17" s="267" t="str">
        <f>IF(COUNTBLANK('G 1.2'!F9)&gt;0,"",'G 1.2'!F9)</f>
        <v/>
      </c>
      <c r="H17" s="262" t="str">
        <f>IF(COUNTBLANK('G 1.2'!G9)&gt;0,"",'G 1.2'!G9)</f>
        <v/>
      </c>
      <c r="I17" s="263" t="str">
        <f>IF(COUNTBLANK('G 1.2'!H9)&gt;0,"Keine",'G 1.2'!H9)</f>
        <v>Keine</v>
      </c>
      <c r="J17" s="264" t="str">
        <f>IF(COUNTBLANK('G 1.2'!I9)&gt;0,"",'G 1.2'!I9)</f>
        <v/>
      </c>
      <c r="K17" s="264" t="str">
        <f>IF(COUNTBLANK('G 1.2'!J9)&gt;0,"Keine",'G 1.2'!J9)</f>
        <v>Keine</v>
      </c>
      <c r="L17" s="291"/>
      <c r="M17" s="291"/>
      <c r="N17" s="291"/>
      <c r="O17" s="291"/>
    </row>
    <row r="18" spans="1:15" ht="25.5" x14ac:dyDescent="0.3">
      <c r="A18" s="5"/>
      <c r="B18" s="557"/>
      <c r="C18" s="80" t="s">
        <v>45</v>
      </c>
      <c r="D18" s="258" t="str">
        <f>'G 1.3'!C7</f>
        <v xml:space="preserve">Hindernisfreies Bauen
</v>
      </c>
      <c r="E18" s="265" t="str">
        <f>IF(COUNTBLANK('G 1.3'!D7)&gt;0,"",'G 1.3'!D7)</f>
        <v/>
      </c>
      <c r="F18" s="277" t="str">
        <f>IF(COUNTBLANK('G 1.3'!E7)&gt;0,"",'G 1.3'!E7)</f>
        <v/>
      </c>
      <c r="G18" s="267" t="str">
        <f>IF(COUNTBLANK('G 1.3'!F7)&gt;0,"",'G 1.3'!F7)</f>
        <v/>
      </c>
      <c r="H18" s="262" t="str">
        <f>IF(COUNTBLANK('G 1.3'!G7)&gt;0,"",'G 1.3'!G7)</f>
        <v/>
      </c>
      <c r="I18" s="263" t="str">
        <f>IF(COUNTBLANK('G 1.3'!H7)&gt;0,"Keine",'G 1.3'!H7)</f>
        <v>Keine</v>
      </c>
      <c r="J18" s="264" t="str">
        <f>IF(COUNTBLANK('G 1.3'!I7)&gt;0,"",'G 1.3'!I7)</f>
        <v/>
      </c>
      <c r="K18" s="264" t="str">
        <f>IF(COUNTBLANK('G 1.3'!J7)&gt;0,"Keine",'G 1.3'!J7)</f>
        <v>Keine</v>
      </c>
      <c r="L18" s="291"/>
      <c r="M18" s="291"/>
      <c r="N18" s="291"/>
      <c r="O18" s="291"/>
    </row>
    <row r="19" spans="1:15" ht="25.5" x14ac:dyDescent="0.3">
      <c r="A19" s="5"/>
      <c r="B19" s="557"/>
      <c r="C19" s="80" t="s">
        <v>46</v>
      </c>
      <c r="D19" s="258" t="str">
        <f>'G 1.3'!C8</f>
        <v xml:space="preserve">Beschilderung
</v>
      </c>
      <c r="E19" s="265" t="str">
        <f>IF(COUNTBLANK('G 1.3'!D8)&gt;0,"",'G 1.3'!D8)</f>
        <v/>
      </c>
      <c r="F19" s="277" t="str">
        <f>IF(COUNTBLANK('G 1.3'!E8)&gt;0,"",'G 1.3'!E8)</f>
        <v/>
      </c>
      <c r="G19" s="267" t="str">
        <f>IF(COUNTBLANK('G 1.3'!F8)&gt;0,"",'G 1.3'!F8)</f>
        <v/>
      </c>
      <c r="H19" s="262" t="str">
        <f>IF(COUNTBLANK('G 1.3'!G8)&gt;0,"",'G 1.3'!G8)</f>
        <v/>
      </c>
      <c r="I19" s="263" t="str">
        <f>IF(COUNTBLANK('G 1.3'!H8)&gt;0,"Keine",'G 1.3'!H8)</f>
        <v>Keine</v>
      </c>
      <c r="J19" s="264" t="str">
        <f>IF(COUNTBLANK('G 1.3'!I8)&gt;0,"",'G 1.3'!I8)</f>
        <v/>
      </c>
      <c r="K19" s="264" t="str">
        <f>IF(COUNTBLANK('G 1.3'!J8)&gt;0,"Keine",'G 1.3'!J8)</f>
        <v>Keine</v>
      </c>
      <c r="L19" s="291"/>
      <c r="M19" s="291"/>
      <c r="N19" s="291"/>
      <c r="O19" s="291"/>
    </row>
    <row r="20" spans="1:15" ht="25.5" x14ac:dyDescent="0.3">
      <c r="A20" s="5"/>
      <c r="B20" s="557"/>
      <c r="C20" s="80" t="s">
        <v>47</v>
      </c>
      <c r="D20" s="279" t="str">
        <f>'G 1.3'!C9</f>
        <v xml:space="preserve">Aufenthaltsqualität
</v>
      </c>
      <c r="E20" s="265" t="str">
        <f>IF(COUNTBLANK('G 1.3'!D9)&gt;0,"",'G 1.3'!D9)</f>
        <v/>
      </c>
      <c r="F20" s="277" t="str">
        <f>IF(COUNTBLANK('G 1.3'!E9)&gt;0,"",'G 1.3'!E9)</f>
        <v/>
      </c>
      <c r="G20" s="267" t="str">
        <f>IF(COUNTBLANK('G 1.3'!F9)&gt;0,"",'G 1.3'!F9)</f>
        <v/>
      </c>
      <c r="H20" s="262" t="str">
        <f>IF(COUNTBLANK('G 1.3'!G9)&gt;0,"",'G 1.3'!G9)</f>
        <v/>
      </c>
      <c r="I20" s="263" t="str">
        <f>IF(COUNTBLANK('G 1.3'!H9)&gt;0,"Keine",'G 1.3'!H9)</f>
        <v>Keine</v>
      </c>
      <c r="J20" s="264" t="str">
        <f>IF(COUNTBLANK('G 1.3'!I9)&gt;0,"",'G 1.3'!I9)</f>
        <v/>
      </c>
      <c r="K20" s="264" t="str">
        <f>IF(COUNTBLANK('G 1.3'!J9)&gt;0,"Keine",'G 1.3'!J9)</f>
        <v>Keine</v>
      </c>
      <c r="L20" s="291"/>
      <c r="M20" s="291"/>
      <c r="N20" s="291"/>
      <c r="O20" s="291"/>
    </row>
    <row r="21" spans="1:15" ht="25.5" x14ac:dyDescent="0.3">
      <c r="A21" s="5"/>
      <c r="B21" s="557"/>
      <c r="C21" s="80" t="s">
        <v>48</v>
      </c>
      <c r="D21" s="258" t="str">
        <f>'G 2.1'!C7</f>
        <v xml:space="preserve">Interessengruppen
</v>
      </c>
      <c r="E21" s="265" t="str">
        <f>IF(COUNTBLANK('G 2.1'!D7)&gt;0,"",'G 2.1'!D7)</f>
        <v/>
      </c>
      <c r="F21" s="277" t="str">
        <f>IF(COUNTBLANK('G 2.1'!E7)&gt;0,"",'G 2.1'!E7)</f>
        <v/>
      </c>
      <c r="G21" s="267" t="str">
        <f>IF(COUNTBLANK('G 2.1'!F7)&gt;0,"",'G 2.1'!F7)</f>
        <v/>
      </c>
      <c r="H21" s="262" t="str">
        <f>IF(COUNTBLANK('G 2.1'!G7)&gt;0,"",'G 2.1'!G7)</f>
        <v/>
      </c>
      <c r="I21" s="263" t="str">
        <f>IF(COUNTBLANK('G 2.1'!H7)&gt;0,"Keine",'G 2.1'!H7)</f>
        <v>Keine</v>
      </c>
      <c r="J21" s="264" t="str">
        <f>IF(COUNTBLANK('G 2.1'!I7)&gt;0,"",'G 2.1'!I7)</f>
        <v/>
      </c>
      <c r="K21" s="264" t="str">
        <f>IF(COUNTBLANK('G 2.1'!J7)&gt;0,"Keine",'G 2.1'!J7)</f>
        <v>Keine</v>
      </c>
      <c r="L21" s="291"/>
      <c r="M21" s="291"/>
      <c r="N21" s="291"/>
      <c r="O21" s="291"/>
    </row>
    <row r="22" spans="1:15" ht="25.5" x14ac:dyDescent="0.3">
      <c r="A22" s="5"/>
      <c r="B22" s="557"/>
      <c r="C22" s="80" t="s">
        <v>49</v>
      </c>
      <c r="D22" s="258" t="str">
        <f>'G 2.1'!C8</f>
        <v xml:space="preserve">Kommunikation
</v>
      </c>
      <c r="E22" s="265" t="str">
        <f>IF(COUNTBLANK('G 2.1'!D8)&gt;0,"",'G 2.1'!D8)</f>
        <v/>
      </c>
      <c r="F22" s="277" t="str">
        <f>IF(COUNTBLANK('G 2.1'!E8)&gt;0,"",'G 2.1'!E8)</f>
        <v/>
      </c>
      <c r="G22" s="267" t="str">
        <f>IF(COUNTBLANK('G 2.1'!F8)&gt;0,"",'G 2.1'!F8)</f>
        <v/>
      </c>
      <c r="H22" s="262" t="str">
        <f>IF(COUNTBLANK('G 2.1'!G8)&gt;0,"",'G 2.1'!G8)</f>
        <v/>
      </c>
      <c r="I22" s="263" t="str">
        <f>IF(COUNTBLANK('G 2.1'!H8)&gt;0,"Keine",'G 2.1'!H8)</f>
        <v>Keine</v>
      </c>
      <c r="J22" s="264" t="str">
        <f>IF(COUNTBLANK('G 2.1'!I8)&gt;0,"",'G 2.1'!I8)</f>
        <v/>
      </c>
      <c r="K22" s="264" t="str">
        <f>IF(COUNTBLANK('G 2.1'!J8)&gt;0,"Keine",'G 2.1'!J8)</f>
        <v>Keine</v>
      </c>
      <c r="L22" s="291"/>
      <c r="M22" s="291"/>
      <c r="N22" s="291"/>
      <c r="O22" s="291"/>
    </row>
    <row r="23" spans="1:15" ht="38.25" x14ac:dyDescent="0.3">
      <c r="A23" s="5"/>
      <c r="B23" s="557"/>
      <c r="C23" s="80" t="s">
        <v>50</v>
      </c>
      <c r="D23" s="258" t="str">
        <f>'G 2.2'!C7</f>
        <v xml:space="preserve">Integrität und Arbeitsbedingungen
</v>
      </c>
      <c r="E23" s="265" t="str">
        <f>IF(COUNTBLANK('G 2.2'!D7)&gt;0,"",'G 2.2'!D7)</f>
        <v/>
      </c>
      <c r="F23" s="277" t="str">
        <f>IF(COUNTBLANK('G 2.2'!E7)&gt;0,"",'G 2.2'!E7)</f>
        <v/>
      </c>
      <c r="G23" s="267" t="str">
        <f>IF(COUNTBLANK('G 2.2'!F7)&gt;0,"",'G 2.2'!F7)</f>
        <v/>
      </c>
      <c r="H23" s="262" t="str">
        <f>IF(COUNTBLANK('G 2.2'!G7)&gt;0,"",'G 2.2'!G7)</f>
        <v/>
      </c>
      <c r="I23" s="263" t="str">
        <f>IF(COUNTBLANK('G 2.2'!H7)&gt;0,"Keine",'G 2.2'!H7)</f>
        <v>Keine</v>
      </c>
      <c r="J23" s="264" t="str">
        <f>IF(COUNTBLANK('G 2.2'!I7)&gt;0,"",'G 2.2'!I7)</f>
        <v/>
      </c>
      <c r="K23" s="264" t="str">
        <f>IF(COUNTBLANK('G 2.2'!J7)&gt;0,"Keine",'G 2.2'!J7)</f>
        <v>Keine</v>
      </c>
      <c r="L23" s="291"/>
      <c r="M23" s="291"/>
      <c r="N23" s="291"/>
      <c r="O23" s="291"/>
    </row>
    <row r="24" spans="1:15" ht="25.5" x14ac:dyDescent="0.3">
      <c r="A24" s="5"/>
      <c r="B24" s="557"/>
      <c r="C24" s="80" t="s">
        <v>51</v>
      </c>
      <c r="D24" s="258" t="str">
        <f>'G 2.3'!C7</f>
        <v>Rechtliche und normative Konformität</v>
      </c>
      <c r="E24" s="265" t="str">
        <f>IF(COUNTBLANK('G 2.3'!D7)&gt;0,"",'G 2.3'!D7)</f>
        <v/>
      </c>
      <c r="F24" s="277" t="str">
        <f>IF(COUNTBLANK('G 2.3'!E7)&gt;0,"",'G 2.3'!E7)</f>
        <v/>
      </c>
      <c r="G24" s="267" t="str">
        <f>IF(COUNTBLANK('G 2.3'!F7)&gt;0,"",'G 2.3'!F7)</f>
        <v/>
      </c>
      <c r="H24" s="262" t="str">
        <f>IF(COUNTBLANK('G 2.3'!G7)&gt;0,"",'G 2.3'!G7)</f>
        <v/>
      </c>
      <c r="I24" s="263" t="str">
        <f>IF(COUNTBLANK('G 2.3'!H7)&gt;0,"Keine",'G 2.3'!H7)</f>
        <v>Keine</v>
      </c>
      <c r="J24" s="264" t="str">
        <f>IF(COUNTBLANK('G 2.3'!I7)&gt;0,"",'G 2.3'!I7)</f>
        <v/>
      </c>
      <c r="K24" s="264" t="str">
        <f>IF(COUNTBLANK('G 2.3'!J7)&gt;0,"Keine",'G 2.3'!J7)</f>
        <v>Keine</v>
      </c>
      <c r="L24" s="291"/>
      <c r="M24" s="291"/>
      <c r="N24" s="291"/>
      <c r="O24" s="291"/>
    </row>
    <row r="25" spans="1:15" ht="36" customHeight="1" x14ac:dyDescent="0.3">
      <c r="A25" s="5"/>
      <c r="B25" s="557"/>
      <c r="C25" s="80" t="s">
        <v>52</v>
      </c>
      <c r="D25" s="258" t="str">
        <f>'G 2.3'!C8</f>
        <v xml:space="preserve">Verfahren und Bewilligungen
</v>
      </c>
      <c r="E25" s="265" t="str">
        <f>IF(COUNTBLANK('G 2.3'!D8)&gt;0,"",'G 2.3'!D8)</f>
        <v/>
      </c>
      <c r="F25" s="277" t="str">
        <f>IF(COUNTBLANK('G 2.3'!E8)&gt;0,"",'G 2.3'!E8)</f>
        <v/>
      </c>
      <c r="G25" s="267" t="str">
        <f>IF(COUNTBLANK('G 2.3'!F8)&gt;0,"",'G 2.3'!F8)</f>
        <v/>
      </c>
      <c r="H25" s="262" t="str">
        <f>IF(COUNTBLANK('G 2.3'!G8)&gt;0,"",'G 2.3'!G8)</f>
        <v/>
      </c>
      <c r="I25" s="263" t="str">
        <f>IF(COUNTBLANK('G 2.3'!H8)&gt;0,"Keine",'G 2.3'!H8)</f>
        <v>Keine</v>
      </c>
      <c r="J25" s="264" t="str">
        <f>IF(COUNTBLANK('G 2.3'!I8)&gt;0,"",'G 2.3'!I8)</f>
        <v/>
      </c>
      <c r="K25" s="264" t="str">
        <f>IF(COUNTBLANK('G 2.3'!J8)&gt;0,"Keine",'G 2.3'!J8)</f>
        <v>Keine</v>
      </c>
      <c r="L25" s="291"/>
      <c r="M25" s="291"/>
      <c r="N25" s="291"/>
      <c r="O25" s="291"/>
    </row>
    <row r="26" spans="1:15" ht="38.25" x14ac:dyDescent="0.3">
      <c r="A26" s="5"/>
      <c r="B26" s="557"/>
      <c r="C26" s="80" t="s">
        <v>53</v>
      </c>
      <c r="D26" s="258" t="str">
        <f>'G 2.4'!C7</f>
        <v xml:space="preserve">Suffizienz und Grundversorgung
</v>
      </c>
      <c r="E26" s="265" t="str">
        <f>IF(COUNTBLANK('G 2.4'!D7)&gt;0,"",'G 2.4'!D7)</f>
        <v/>
      </c>
      <c r="F26" s="277" t="str">
        <f>IF(COUNTBLANK('G 2.4'!E7)&gt;0,"",'G 2.4'!E7)</f>
        <v/>
      </c>
      <c r="G26" s="267" t="str">
        <f>IF(COUNTBLANK('G 2.4'!F7)&gt;0,"",'G 2.4'!F7)</f>
        <v/>
      </c>
      <c r="H26" s="262" t="str">
        <f>IF(COUNTBLANK('G 2.4'!G7)&gt;0,"",'G 2.4'!G7)</f>
        <v/>
      </c>
      <c r="I26" s="263" t="str">
        <f>IF(COUNTBLANK('G 2.4'!H7)&gt;0,"Keine",'G 2.4'!H7)</f>
        <v>Keine</v>
      </c>
      <c r="J26" s="264"/>
      <c r="K26" s="264" t="str">
        <f>IF(COUNTBLANK('G 2.4'!J7)&gt;0,"Keine",'G 2.4'!J7)</f>
        <v>Keine</v>
      </c>
      <c r="L26" s="291"/>
      <c r="M26" s="291"/>
      <c r="N26" s="291"/>
      <c r="O26" s="291"/>
    </row>
    <row r="27" spans="1:15" ht="38.25" x14ac:dyDescent="0.3">
      <c r="A27" s="5"/>
      <c r="B27" s="557"/>
      <c r="C27" s="80" t="s">
        <v>54</v>
      </c>
      <c r="D27" s="258" t="str">
        <f>'G 2.4'!C8</f>
        <v>Soziale und generationsbezogene Gerechtigkeit</v>
      </c>
      <c r="E27" s="265" t="str">
        <f>IF(COUNTBLANK('G 2.4'!D8)&gt;0,"",'G 2.4'!D8)</f>
        <v/>
      </c>
      <c r="F27" s="277" t="str">
        <f>IF(COUNTBLANK('G 2.4'!E8)&gt;0,"",'G 2.4'!E8)</f>
        <v/>
      </c>
      <c r="G27" s="267" t="str">
        <f>IF(COUNTBLANK('G 2.4'!F8)&gt;0,"",'G 2.4'!F8)</f>
        <v/>
      </c>
      <c r="H27" s="262" t="str">
        <f>IF(COUNTBLANK('G 2.4'!G8)&gt;0,"",'G 2.4'!G8)</f>
        <v/>
      </c>
      <c r="I27" s="263" t="str">
        <f>IF(COUNTBLANK('G 2.4'!H8)&gt;0,"Keine",'G 2.4'!H8)</f>
        <v>Keine</v>
      </c>
      <c r="J27" s="264" t="str">
        <f>IF(COUNTBLANK('G 2.4'!I8)&gt;0,"",'G 2.4'!I8)</f>
        <v/>
      </c>
      <c r="K27" s="264" t="str">
        <f>IF(COUNTBLANK('G 2.4'!J8)&gt;0,"Keine",'G 2.4'!J8)</f>
        <v>Keine</v>
      </c>
      <c r="L27" s="291"/>
      <c r="M27" s="291"/>
      <c r="N27" s="291"/>
      <c r="O27" s="291"/>
    </row>
    <row r="28" spans="1:15" ht="25.5" x14ac:dyDescent="0.3">
      <c r="A28" s="5"/>
      <c r="B28" s="557"/>
      <c r="C28" s="80" t="s">
        <v>55</v>
      </c>
      <c r="D28" s="258" t="str">
        <f>'G 2.4'!C9</f>
        <v xml:space="preserve">Projektinterne Gerechtigkeit
</v>
      </c>
      <c r="E28" s="265" t="str">
        <f>IF(COUNTBLANK('G 2.4'!D9)&gt;0,"",'G 2.4'!D9)</f>
        <v/>
      </c>
      <c r="F28" s="277" t="str">
        <f>IF(COUNTBLANK('G 2.4'!E9)&gt;0,"",'G 2.4'!E9)</f>
        <v/>
      </c>
      <c r="G28" s="267" t="str">
        <f>IF(COUNTBLANK('G 2.4'!F9)&gt;0,"",'G 2.4'!F9)</f>
        <v/>
      </c>
      <c r="H28" s="262" t="str">
        <f>IF(COUNTBLANK('G 2.4'!G9)&gt;0,"",'G 2.4'!G9)</f>
        <v/>
      </c>
      <c r="I28" s="263" t="str">
        <f>IF(COUNTBLANK('G 2.4'!H9)&gt;0,"Keine",'G 2.4'!H9)</f>
        <v>Keine</v>
      </c>
      <c r="J28" s="264" t="str">
        <f>IF(COUNTBLANK('G 2.4'!I9)&gt;0,"",'G 2.4'!I9)</f>
        <v/>
      </c>
      <c r="K28" s="264" t="str">
        <f>IF(COUNTBLANK('G 2.4'!J9)&gt;0,"Keine",'G 2.4'!J9)</f>
        <v>Keine</v>
      </c>
      <c r="L28" s="291"/>
      <c r="M28" s="291"/>
      <c r="N28" s="291"/>
      <c r="O28" s="291"/>
    </row>
    <row r="29" spans="1:15" ht="25.5" x14ac:dyDescent="0.3">
      <c r="A29" s="5"/>
      <c r="B29" s="557"/>
      <c r="C29" s="80" t="s">
        <v>56</v>
      </c>
      <c r="D29" s="258" t="str">
        <f>'G 2.4'!C10</f>
        <v xml:space="preserve">Nachhaltige Beschaffung
</v>
      </c>
      <c r="E29" s="265" t="str">
        <f>IF(COUNTBLANK('G 2.4'!D10)&gt;0,"",'G 2.4'!D10)</f>
        <v/>
      </c>
      <c r="F29" s="277" t="str">
        <f>IF(COUNTBLANK('G 2.4'!E10)&gt;0,"",'G 2.4'!E10)</f>
        <v/>
      </c>
      <c r="G29" s="267" t="str">
        <f>IF(COUNTBLANK('G 2.4'!F10)&gt;0,"",'G 2.4'!F10)</f>
        <v/>
      </c>
      <c r="H29" s="262" t="str">
        <f>IF(COUNTBLANK('G 2.4'!G10)&gt;0,"",'G 2.4'!G10)</f>
        <v/>
      </c>
      <c r="I29" s="263" t="str">
        <f>IF(COUNTBLANK('G 2.4'!H10)&gt;0,"Keine",'G 2.4'!H10)</f>
        <v>Keine</v>
      </c>
      <c r="J29" s="264" t="str">
        <f>IF(COUNTBLANK('G 2.4'!I10)&gt;0,"",'G 2.4'!I10)</f>
        <v/>
      </c>
      <c r="K29" s="264" t="str">
        <f>IF(COUNTBLANK('G 2.4'!J10)&gt;0,"Keine",'G 2.4'!J10)</f>
        <v>Keine</v>
      </c>
      <c r="L29" s="291"/>
      <c r="M29" s="291"/>
      <c r="N29" s="291"/>
      <c r="O29" s="291"/>
    </row>
    <row r="30" spans="1:15" ht="25.5" x14ac:dyDescent="0.3">
      <c r="A30" s="5"/>
      <c r="B30" s="557"/>
      <c r="C30" s="80" t="s">
        <v>57</v>
      </c>
      <c r="D30" s="258" t="str">
        <f>'G 3.1'!C7</f>
        <v xml:space="preserve">Sicherheit
</v>
      </c>
      <c r="E30" s="265" t="str">
        <f>IF(COUNTBLANK('G 3.1'!D7)&gt;0,"",'G 3.1'!D7)</f>
        <v/>
      </c>
      <c r="F30" s="277" t="str">
        <f>IF(COUNTBLANK('G 3.1'!E7)&gt;0,"",'G 3.1'!E7)</f>
        <v/>
      </c>
      <c r="G30" s="267" t="str">
        <f>IF(COUNTBLANK('G 3.1'!F7)&gt;0,"",'G 3.1'!F7)</f>
        <v/>
      </c>
      <c r="H30" s="262" t="str">
        <f>IF(COUNTBLANK('G 3.1'!G7)&gt;0,"",'G 3.1'!G7)</f>
        <v/>
      </c>
      <c r="I30" s="263" t="str">
        <f>IF(COUNTBLANK('G 3.1'!H7)&gt;0,"Keine",'G 3.1'!H7)</f>
        <v>Keine</v>
      </c>
      <c r="J30" s="264" t="str">
        <f>IF(COUNTBLANK('G 3.1'!I7)&gt;0,"",'G 3.1'!I7)</f>
        <v/>
      </c>
      <c r="K30" s="264" t="str">
        <f>IF(COUNTBLANK('G 3.1'!J7)&gt;0,"Keine",'G 3.1'!J7)</f>
        <v>Keine</v>
      </c>
      <c r="L30" s="291"/>
      <c r="M30" s="291"/>
      <c r="N30" s="291"/>
      <c r="O30" s="291"/>
    </row>
    <row r="31" spans="1:15" ht="25.5" x14ac:dyDescent="0.3">
      <c r="A31" s="5"/>
      <c r="B31" s="557"/>
      <c r="C31" s="80" t="s">
        <v>58</v>
      </c>
      <c r="D31" s="258" t="str">
        <f>'G 3.1'!C8</f>
        <v xml:space="preserve">Resilienz
</v>
      </c>
      <c r="E31" s="265" t="str">
        <f>IF(COUNTBLANK('G 3.1'!D8)&gt;0,"",'G 3.1'!D8)</f>
        <v/>
      </c>
      <c r="F31" s="277" t="str">
        <f>IF(COUNTBLANK('G 3.1'!E8)&gt;0,"",'G 3.1'!E8)</f>
        <v/>
      </c>
      <c r="G31" s="267" t="str">
        <f>IF(COUNTBLANK('G 3.1'!F8)&gt;0,"",'G 3.1'!F8)</f>
        <v/>
      </c>
      <c r="H31" s="262" t="str">
        <f>IF(COUNTBLANK('G 3.1'!G8)&gt;0,"",'G 3.1'!G8)</f>
        <v/>
      </c>
      <c r="I31" s="263" t="str">
        <f>IF(COUNTBLANK('G 3.1'!H8)&gt;0,"Keine",'G 3.1'!H8)</f>
        <v>Keine</v>
      </c>
      <c r="J31" s="264" t="str">
        <f>IF(COUNTBLANK('G 3.1'!I8)&gt;0,"",'G 3.1'!I8)</f>
        <v/>
      </c>
      <c r="K31" s="264" t="str">
        <f>IF(COUNTBLANK('G 3.1'!J8)&gt;0,"Keine",'G 3.1'!J8)</f>
        <v>Keine</v>
      </c>
      <c r="L31" s="291"/>
      <c r="M31" s="291"/>
      <c r="N31" s="291"/>
      <c r="O31" s="291"/>
    </row>
    <row r="32" spans="1:15" ht="25.5" x14ac:dyDescent="0.3">
      <c r="A32" s="5"/>
      <c r="B32" s="557"/>
      <c r="C32" s="80" t="s">
        <v>59</v>
      </c>
      <c r="D32" s="258" t="str">
        <f>'G 3.1'!C9</f>
        <v xml:space="preserve">Notfallszenarien
</v>
      </c>
      <c r="E32" s="265" t="str">
        <f>IF(COUNTBLANK('G 3.1'!D9)&gt;0,"",'G 3.1'!D9)</f>
        <v/>
      </c>
      <c r="F32" s="277" t="str">
        <f>IF(COUNTBLANK('G 3.1'!E9)&gt;0,"",'G 3.1'!E9)</f>
        <v/>
      </c>
      <c r="G32" s="267" t="str">
        <f>IF(COUNTBLANK('G 3.1'!F9)&gt;0,"",'G 3.1'!F9)</f>
        <v/>
      </c>
      <c r="H32" s="262" t="str">
        <f>IF(COUNTBLANK('G 3.1'!G9)&gt;0,"",'G 3.1'!G9)</f>
        <v/>
      </c>
      <c r="I32" s="263" t="str">
        <f>IF(COUNTBLANK('G 3.1'!H9)&gt;0,"Keine",'G 3.1'!H9)</f>
        <v>Keine</v>
      </c>
      <c r="J32" s="264" t="str">
        <f>IF(COUNTBLANK('G 3.1'!I9)&gt;0,"",'G 3.1'!I9)</f>
        <v/>
      </c>
      <c r="K32" s="264" t="str">
        <f>IF(COUNTBLANK('G 3.1'!J9)&gt;0,"Keine",'G 3.1'!J9)</f>
        <v>Keine</v>
      </c>
      <c r="L32" s="291"/>
      <c r="M32" s="291"/>
      <c r="N32" s="291"/>
      <c r="O32" s="291"/>
    </row>
    <row r="33" spans="1:15" ht="25.5" x14ac:dyDescent="0.3">
      <c r="A33" s="5"/>
      <c r="B33" s="557"/>
      <c r="C33" s="80" t="s">
        <v>60</v>
      </c>
      <c r="D33" s="258" t="str">
        <f>'G 3.2'!C7</f>
        <v xml:space="preserve">Widerstandsfähigkeit
</v>
      </c>
      <c r="E33" s="265" t="str">
        <f>IF(COUNTBLANK('G 3.2'!D7)&gt;0,"",'G 3.2'!D7)</f>
        <v/>
      </c>
      <c r="F33" s="277" t="str">
        <f>IF(COUNTBLANK('G 3.2'!E7)&gt;0,"",'G 3.2'!E7)</f>
        <v/>
      </c>
      <c r="G33" s="267" t="str">
        <f>IF(COUNTBLANK('G 3.2'!F7)&gt;0,"",'G 3.2'!F7)</f>
        <v/>
      </c>
      <c r="H33" s="262" t="str">
        <f>IF(COUNTBLANK('G 3.2'!G7)&gt;0,"",'G 3.2'!G7)</f>
        <v/>
      </c>
      <c r="I33" s="263" t="str">
        <f>IF(COUNTBLANK('G 3.2'!H7)&gt;0,"Keine",'G 3.2'!H7)</f>
        <v>Keine</v>
      </c>
      <c r="J33" s="264" t="str">
        <f>IF(COUNTBLANK('G 3.2'!I7)&gt;0,"",'G 3.2'!I7)</f>
        <v/>
      </c>
      <c r="K33" s="264" t="str">
        <f>IF(COUNTBLANK('G 3.2'!J7)&gt;0,"Keine",'G 3.2'!J7)</f>
        <v>Keine</v>
      </c>
      <c r="L33" s="291"/>
      <c r="M33" s="291"/>
      <c r="N33" s="291"/>
      <c r="O33" s="291"/>
    </row>
    <row r="34" spans="1:15" ht="26.25" thickBot="1" x14ac:dyDescent="0.35">
      <c r="A34" s="5"/>
      <c r="B34" s="557"/>
      <c r="C34" s="80" t="s">
        <v>61</v>
      </c>
      <c r="D34" s="258" t="str">
        <f>'G 3.2'!C8</f>
        <v xml:space="preserve">Sicherheitsempfinden
</v>
      </c>
      <c r="E34" s="268" t="str">
        <f>IF(COUNTBLANK('G 3.2'!D8)&gt;0,"",'G 3.2'!D8)</f>
        <v/>
      </c>
      <c r="F34" s="297" t="str">
        <f>IF(COUNTBLANK('G 3.2'!E8)&gt;0,"",'G 3.2'!E8)</f>
        <v/>
      </c>
      <c r="G34" s="270" t="str">
        <f>IF(COUNTBLANK('G 3.2'!F8)&gt;0,"",'G 3.2'!F8)</f>
        <v/>
      </c>
      <c r="H34" s="262" t="str">
        <f>IF(COUNTBLANK('G 3.2'!G8)&gt;0,"",'G 3.2'!G8)</f>
        <v/>
      </c>
      <c r="I34" s="263" t="str">
        <f>IF(COUNTBLANK('G 3.2'!H8)&gt;0,"Keine",'G 3.2'!H8)</f>
        <v>Keine</v>
      </c>
      <c r="J34" s="264" t="str">
        <f>IF(COUNTBLANK('G 3.2'!I8)&gt;0,"",'G 3.2'!I8)</f>
        <v/>
      </c>
      <c r="K34" s="264" t="str">
        <f>IF(COUNTBLANK('G 3.2'!J8)&gt;0,"Keine",'G 3.2'!J8)</f>
        <v>Keine</v>
      </c>
      <c r="L34" s="291"/>
      <c r="M34" s="291"/>
      <c r="N34" s="291"/>
      <c r="O34" s="291"/>
    </row>
    <row r="35" spans="1:15" ht="17.25" thickBot="1" x14ac:dyDescent="0.35">
      <c r="A35" s="5"/>
      <c r="B35" s="280"/>
      <c r="C35" s="281"/>
      <c r="D35" s="273"/>
      <c r="E35" s="35"/>
      <c r="F35" s="282"/>
      <c r="G35" s="275"/>
      <c r="H35" s="275"/>
      <c r="I35" s="276"/>
      <c r="J35" s="276"/>
      <c r="K35" s="276"/>
      <c r="L35" s="292"/>
      <c r="M35" s="292"/>
      <c r="N35" s="292"/>
      <c r="O35" s="292"/>
    </row>
    <row r="36" spans="1:15" ht="25.5" x14ac:dyDescent="0.3">
      <c r="A36" s="5"/>
      <c r="B36" s="466" t="s">
        <v>2</v>
      </c>
      <c r="C36" s="81" t="s">
        <v>62</v>
      </c>
      <c r="D36" s="258" t="str">
        <f>'W 1.1'!C7</f>
        <v xml:space="preserve">Lebenszykluskosten
</v>
      </c>
      <c r="E36" s="259" t="str">
        <f>IF(COUNTBLANK('W 1.1'!D7)&gt;0,"",'W 1.1'!D7)</f>
        <v/>
      </c>
      <c r="F36" s="296" t="str">
        <f>IF(COUNTBLANK('W 1.1'!E7)&gt;0,"",'W 1.1'!E7)</f>
        <v/>
      </c>
      <c r="G36" s="278" t="str">
        <f>IF(COUNTBLANK('W 1.1'!F7)&gt;0,"",'W 1.1'!F7)</f>
        <v/>
      </c>
      <c r="H36" s="262" t="str">
        <f>IF(COUNTBLANK('W 1.1'!G7)&gt;0,"",'W 1.1'!G7)</f>
        <v/>
      </c>
      <c r="I36" s="263" t="str">
        <f>IF(COUNTBLANK('W 1.1'!H7)&gt;0,"Keine",'W 1.1'!H7)</f>
        <v>Keine</v>
      </c>
      <c r="J36" s="264" t="str">
        <f>IF(COUNTBLANK('W 1.1'!I7)&gt;0,"",'W 1.1'!I7)</f>
        <v/>
      </c>
      <c r="K36" s="264" t="str">
        <f>IF(COUNTBLANK('W 1.1'!J7)&gt;0,"Keine",'W 1.1'!J7)</f>
        <v>Keine</v>
      </c>
      <c r="L36" s="291"/>
      <c r="M36" s="291"/>
      <c r="N36" s="291"/>
      <c r="O36" s="291"/>
    </row>
    <row r="37" spans="1:15" ht="38.25" x14ac:dyDescent="0.3">
      <c r="A37" s="5"/>
      <c r="B37" s="467"/>
      <c r="C37" s="81" t="s">
        <v>63</v>
      </c>
      <c r="D37" s="258" t="str">
        <f>'W 1.1'!C8</f>
        <v xml:space="preserve">Überwachung und Unterhalt
</v>
      </c>
      <c r="E37" s="265" t="str">
        <f>IF(COUNTBLANK('W 1.1'!D8)&gt;0,"",'W 1.1'!D8)</f>
        <v/>
      </c>
      <c r="F37" s="277" t="str">
        <f>IF(COUNTBLANK('W 1.1'!E8)&gt;0,"",'W 1.1'!E8)</f>
        <v/>
      </c>
      <c r="G37" s="267" t="str">
        <f>IF(COUNTBLANK('W 1.1'!F8)&gt;0,"",'W 1.1'!F8)</f>
        <v/>
      </c>
      <c r="H37" s="262" t="str">
        <f>IF(COUNTBLANK('W 1.1'!G8)&gt;0,"",'W 1.1'!G8)</f>
        <v/>
      </c>
      <c r="I37" s="263" t="str">
        <f>IF(COUNTBLANK('W 1.1'!H8)&gt;0,"Keine",'W 1.1'!H8)</f>
        <v>Keine</v>
      </c>
      <c r="J37" s="264" t="str">
        <f>IF(COUNTBLANK('W 1.1'!I8)&gt;0,"",'W 1.1'!I8)</f>
        <v/>
      </c>
      <c r="K37" s="264" t="str">
        <f>IF(COUNTBLANK('W 1.1'!J8)&gt;0,"Keine",'W 1.1'!J8)</f>
        <v>Keine</v>
      </c>
      <c r="L37" s="291"/>
      <c r="M37" s="291"/>
      <c r="N37" s="291"/>
      <c r="O37" s="291"/>
    </row>
    <row r="38" spans="1:15" ht="38.25" x14ac:dyDescent="0.3">
      <c r="A38" s="5"/>
      <c r="B38" s="467"/>
      <c r="C38" s="81" t="s">
        <v>64</v>
      </c>
      <c r="D38" s="258" t="str">
        <f>'W 1.1'!C9</f>
        <v xml:space="preserve">Kostenbasierende Risikoanalyse
</v>
      </c>
      <c r="E38" s="265" t="str">
        <f>IF(COUNTBLANK('W 1.1'!D9)&gt;0,"",'W 1.1'!D9)</f>
        <v/>
      </c>
      <c r="F38" s="277" t="str">
        <f>IF(COUNTBLANK('W 1.1'!E9)&gt;0,"",'W 1.1'!E9)</f>
        <v/>
      </c>
      <c r="G38" s="267" t="str">
        <f>IF(COUNTBLANK('W 1.1'!F9)&gt;0,"",'W 1.1'!F9)</f>
        <v/>
      </c>
      <c r="H38" s="262" t="str">
        <f>IF(COUNTBLANK('W 1.1'!G9)&gt;0,"",'W 1.1'!G9)</f>
        <v/>
      </c>
      <c r="I38" s="263" t="str">
        <f>IF(COUNTBLANK('W 1.1'!H9)&gt;0,"Keine",'W 1.1'!H9)</f>
        <v>Keine</v>
      </c>
      <c r="J38" s="264"/>
      <c r="K38" s="264" t="str">
        <f>IF(COUNTBLANK('W 1.1'!J9)&gt;0,"Keine",'W 1.1'!J9)</f>
        <v>Keine</v>
      </c>
      <c r="L38" s="291"/>
      <c r="M38" s="291"/>
      <c r="N38" s="291"/>
      <c r="O38" s="291"/>
    </row>
    <row r="39" spans="1:15" ht="25.5" x14ac:dyDescent="0.3">
      <c r="A39" s="5"/>
      <c r="B39" s="467"/>
      <c r="C39" s="81" t="s">
        <v>65</v>
      </c>
      <c r="D39" s="258" t="str">
        <f>'W 1.2'!C7</f>
        <v xml:space="preserve">Anpassungsfähigkeit
</v>
      </c>
      <c r="E39" s="265" t="str">
        <f>IF(COUNTBLANK('W 1.2'!D7)&gt;0,"",'W 1.2'!D7)</f>
        <v/>
      </c>
      <c r="F39" s="277" t="str">
        <f>IF(COUNTBLANK('W 1.2'!E7)&gt;0,"",'W 1.2'!E7)</f>
        <v/>
      </c>
      <c r="G39" s="267" t="str">
        <f>IF(COUNTBLANK('W 1.2'!F7)&gt;0,"",'W 1.2'!F7)</f>
        <v/>
      </c>
      <c r="H39" s="262" t="str">
        <f>IF(COUNTBLANK('W 1.2'!G7)&gt;0,"",'W 1.2'!G7)</f>
        <v/>
      </c>
      <c r="I39" s="263" t="str">
        <f>IF(COUNTBLANK('W 1.2'!H7)&gt;0,"Keine",'W 1.2'!H7)</f>
        <v>Keine</v>
      </c>
      <c r="J39" s="264" t="str">
        <f>IF(COUNTBLANK('W 1.2'!I7)&gt;0,"",'W 1.2'!I7)</f>
        <v/>
      </c>
      <c r="K39" s="264" t="str">
        <f>IF(COUNTBLANK('W 1.2'!J7)&gt;0,"Keine",'W 1.2'!J7)</f>
        <v>Keine</v>
      </c>
      <c r="L39" s="291"/>
      <c r="M39" s="291"/>
      <c r="N39" s="291"/>
      <c r="O39" s="291"/>
    </row>
    <row r="40" spans="1:15" ht="25.5" x14ac:dyDescent="0.3">
      <c r="A40" s="5"/>
      <c r="B40" s="467"/>
      <c r="C40" s="81" t="s">
        <v>66</v>
      </c>
      <c r="D40" s="258" t="str">
        <f>'W 1.2'!C8</f>
        <v>Rückbaubarkeit und Wiederverwendung</v>
      </c>
      <c r="E40" s="265" t="str">
        <f>IF(COUNTBLANK('W 1.2'!D8)&gt;0,"",'W 1.2'!D8)</f>
        <v/>
      </c>
      <c r="F40" s="277" t="str">
        <f>IF(COUNTBLANK('W 1.2'!E8)&gt;0,"",'W 1.2'!E8)</f>
        <v/>
      </c>
      <c r="G40" s="267" t="str">
        <f>IF(COUNTBLANK('W 1.2'!F8)&gt;0,"",'W 1.2'!F8)</f>
        <v/>
      </c>
      <c r="H40" s="262" t="str">
        <f>IF(COUNTBLANK('W 1.2'!G8)&gt;0,"",'W 1.2'!G8)</f>
        <v/>
      </c>
      <c r="I40" s="263" t="str">
        <f>IF(COUNTBLANK('W 1.2'!H8)&gt;0,"Keine",'W 1.2'!H8)</f>
        <v>Keine</v>
      </c>
      <c r="J40" s="264" t="str">
        <f>IF(COUNTBLANK('W 1.2'!I8)&gt;0,"",'W 1.2'!I8)</f>
        <v/>
      </c>
      <c r="K40" s="264" t="str">
        <f>IF(COUNTBLANK('W 1.2'!J8)&gt;0,"Keine",'W 1.2'!J8)</f>
        <v>Keine</v>
      </c>
      <c r="L40" s="291"/>
      <c r="M40" s="291"/>
      <c r="N40" s="291"/>
      <c r="O40" s="291"/>
    </row>
    <row r="41" spans="1:15" ht="25.5" x14ac:dyDescent="0.3">
      <c r="A41" s="5"/>
      <c r="B41" s="467"/>
      <c r="C41" s="81" t="s">
        <v>67</v>
      </c>
      <c r="D41" s="258" t="str">
        <f>'W 2.1'!C7</f>
        <v xml:space="preserve">Analyse der Externalitäten
</v>
      </c>
      <c r="E41" s="265" t="str">
        <f>IF(COUNTBLANK('W 2.1'!D7)&gt;0,"",'W 2.1'!D7)</f>
        <v/>
      </c>
      <c r="F41" s="277" t="str">
        <f>IF(COUNTBLANK('W 2.1'!E7)&gt;0,"",'W 2.1'!E7)</f>
        <v/>
      </c>
      <c r="G41" s="267" t="str">
        <f>IF(COUNTBLANK('W 2.1'!F7)&gt;0,"",'W 2.1'!F7)</f>
        <v/>
      </c>
      <c r="H41" s="262" t="str">
        <f>IF(COUNTBLANK('W 2.1'!G7)&gt;0,"",'W 2.1'!G7)</f>
        <v/>
      </c>
      <c r="I41" s="263" t="str">
        <f>IF(COUNTBLANK('W 2.1'!H7)&gt;0,"Keine",'W 2.1'!H7)</f>
        <v>Keine</v>
      </c>
      <c r="J41" s="264" t="str">
        <f>IF(COUNTBLANK('W 2.1'!I7)&gt;0,"",'W 2.1'!I7)</f>
        <v/>
      </c>
      <c r="K41" s="264" t="str">
        <f>IF(COUNTBLANK('W 2.1'!J7)&gt;0,"Keine",'W 2.1'!J7)</f>
        <v>Keine</v>
      </c>
      <c r="L41" s="291"/>
      <c r="M41" s="291"/>
      <c r="N41" s="291"/>
      <c r="O41" s="291"/>
    </row>
    <row r="42" spans="1:15" ht="38.25" x14ac:dyDescent="0.3">
      <c r="A42" s="5"/>
      <c r="B42" s="467"/>
      <c r="C42" s="81" t="s">
        <v>68</v>
      </c>
      <c r="D42" s="258" t="str">
        <f>'W 2.1'!C8</f>
        <v xml:space="preserve">Monitoring der Externalitäten
</v>
      </c>
      <c r="E42" s="265" t="str">
        <f>IF(COUNTBLANK('W 2.1'!D8)&gt;0,"",'W 2.1'!D8)</f>
        <v/>
      </c>
      <c r="F42" s="277" t="str">
        <f>IF(COUNTBLANK('W 2.1'!E8)&gt;0,"",'W 2.1'!E8)</f>
        <v/>
      </c>
      <c r="G42" s="267" t="str">
        <f>IF(COUNTBLANK('W 2.1'!F8)&gt;0,"",'W 2.1'!F8)</f>
        <v/>
      </c>
      <c r="H42" s="262" t="str">
        <f>IF(COUNTBLANK('W 2.1'!G8)&gt;0,"",'W 2.1'!G8)</f>
        <v/>
      </c>
      <c r="I42" s="263" t="str">
        <f>IF(COUNTBLANK('W 2.1'!H8)&gt;0,"Keine",'W 2.1'!H8)</f>
        <v>Keine</v>
      </c>
      <c r="J42" s="264" t="str">
        <f>IF(COUNTBLANK('W 2.1'!I8)&gt;0,"",'W 2.1'!I8)</f>
        <v/>
      </c>
      <c r="K42" s="264" t="str">
        <f>IF(COUNTBLANK('W 2.1'!J8)&gt;0,"Keine",'W 2.1'!J8)</f>
        <v>Keine</v>
      </c>
      <c r="L42" s="291"/>
      <c r="M42" s="291"/>
      <c r="N42" s="291"/>
      <c r="O42" s="291"/>
    </row>
    <row r="43" spans="1:15" ht="25.5" x14ac:dyDescent="0.3">
      <c r="A43" s="5"/>
      <c r="B43" s="467"/>
      <c r="C43" s="81" t="s">
        <v>69</v>
      </c>
      <c r="D43" s="258" t="str">
        <f>'W 2.1'!C9</f>
        <v xml:space="preserve">Synergieeffekte
</v>
      </c>
      <c r="E43" s="265" t="str">
        <f>IF(COUNTBLANK('W 2.1'!D9)&gt;0,"",'W 2.1'!D9)</f>
        <v/>
      </c>
      <c r="F43" s="277" t="str">
        <f>IF(COUNTBLANK('W 2.1'!E9)&gt;0,"",'W 2.1'!E9)</f>
        <v/>
      </c>
      <c r="G43" s="267" t="str">
        <f>IF(COUNTBLANK('W 2.1'!F9)&gt;0,"",'W 2.1'!F9)</f>
        <v/>
      </c>
      <c r="H43" s="262" t="str">
        <f>IF(COUNTBLANK('W 2.1'!G9)&gt;0,"",'W 2.1'!G9)</f>
        <v/>
      </c>
      <c r="I43" s="263" t="str">
        <f>IF(COUNTBLANK('W 2.1'!H9)&gt;0,"Keine",'W 2.1'!H9)</f>
        <v>Keine</v>
      </c>
      <c r="J43" s="264" t="str">
        <f>IF(COUNTBLANK('W 2.1'!I9)&gt;0,"",'W 2.1'!I9)</f>
        <v/>
      </c>
      <c r="K43" s="264" t="str">
        <f>IF(COUNTBLANK('W 2.1'!J9)&gt;0,"Keine",'W 2.1'!J9)</f>
        <v>Keine</v>
      </c>
      <c r="L43" s="291"/>
      <c r="M43" s="291"/>
      <c r="N43" s="291"/>
      <c r="O43" s="291"/>
    </row>
    <row r="44" spans="1:15" ht="37.5" customHeight="1" x14ac:dyDescent="0.3">
      <c r="A44" s="5"/>
      <c r="B44" s="467"/>
      <c r="C44" s="81" t="s">
        <v>70</v>
      </c>
      <c r="D44" s="258" t="str">
        <f>'W 2.2'!C7</f>
        <v xml:space="preserve">Herkunft der Materialien
</v>
      </c>
      <c r="E44" s="265" t="str">
        <f>IF(COUNTBLANK('W 2.2'!D7)&gt;0,"",'W 2.2'!D7)</f>
        <v/>
      </c>
      <c r="F44" s="277" t="str">
        <f>IF(COUNTBLANK('W 2.2'!E7)&gt;0,"",'W 2.2'!E7)</f>
        <v/>
      </c>
      <c r="G44" s="267" t="str">
        <f>IF(COUNTBLANK('W 2.2'!F7)&gt;0,"",'W 2.2'!F7)</f>
        <v/>
      </c>
      <c r="H44" s="262" t="str">
        <f>IF(COUNTBLANK('W 2.2'!G7)&gt;0,"",'W 2.2'!G7)</f>
        <v/>
      </c>
      <c r="I44" s="263" t="str">
        <f>IF(COUNTBLANK('W 2.2'!H7)&gt;0,"Keine",'W 2.2'!H7)</f>
        <v>Keine</v>
      </c>
      <c r="J44" s="264" t="str">
        <f>IF(COUNTBLANK('W 2.2'!I7)&gt;0,"",'W 2.2'!I7)</f>
        <v/>
      </c>
      <c r="K44" s="264" t="str">
        <f>IF(COUNTBLANK('W 2.2'!J7)&gt;0,"Keine",'W 2.2'!J7)</f>
        <v>Keine</v>
      </c>
      <c r="L44" s="291"/>
      <c r="M44" s="291"/>
      <c r="N44" s="291"/>
      <c r="O44" s="291"/>
    </row>
    <row r="45" spans="1:15" ht="25.5" x14ac:dyDescent="0.3">
      <c r="A45" s="5"/>
      <c r="B45" s="467"/>
      <c r="C45" s="81" t="s">
        <v>71</v>
      </c>
      <c r="D45" s="258" t="str">
        <f>'W 2.2'!C8</f>
        <v xml:space="preserve">Personelle Ressourcen
</v>
      </c>
      <c r="E45" s="265" t="str">
        <f>IF(COUNTBLANK('W 2.2'!D8)&gt;0,"",'W 2.2'!D8)</f>
        <v/>
      </c>
      <c r="F45" s="277" t="str">
        <f>IF(COUNTBLANK('W 2.2'!E8)&gt;0,"",'W 2.2'!E8)</f>
        <v/>
      </c>
      <c r="G45" s="267" t="str">
        <f>IF(COUNTBLANK('W 2.2'!F8)&gt;0,"",'W 2.2'!F8)</f>
        <v/>
      </c>
      <c r="H45" s="262" t="str">
        <f>IF(COUNTBLANK('W 2.2'!G8)&gt;0,"",'W 2.2'!G8)</f>
        <v/>
      </c>
      <c r="I45" s="263" t="str">
        <f>IF(COUNTBLANK('W 2.2'!H8)&gt;0,"Keine",'W 2.2'!H8)</f>
        <v>Keine</v>
      </c>
      <c r="J45" s="264" t="str">
        <f>IF(COUNTBLANK('W 2.2'!I8)&gt;0,"",'W 2.2'!I8)</f>
        <v/>
      </c>
      <c r="K45" s="264" t="str">
        <f>IF(COUNTBLANK('W 2.2'!J8)&gt;0,"Keine",'W 2.2'!J8)</f>
        <v>Keine</v>
      </c>
      <c r="L45" s="291"/>
      <c r="M45" s="291"/>
      <c r="N45" s="291"/>
      <c r="O45" s="291"/>
    </row>
    <row r="46" spans="1:15" ht="25.5" x14ac:dyDescent="0.3">
      <c r="A46" s="5"/>
      <c r="B46" s="467"/>
      <c r="C46" s="81" t="s">
        <v>72</v>
      </c>
      <c r="D46" s="258" t="str">
        <f>'W 2.2'!C9</f>
        <v xml:space="preserve">Attraktivität der Region
</v>
      </c>
      <c r="E46" s="265" t="str">
        <f>IF(COUNTBLANK('W 2.2'!D9)&gt;0,"",'W 2.2'!D9)</f>
        <v/>
      </c>
      <c r="F46" s="277" t="str">
        <f>IF(COUNTBLANK('W 2.2'!E9)&gt;0,"",'W 2.2'!E9)</f>
        <v/>
      </c>
      <c r="G46" s="267" t="str">
        <f>IF(COUNTBLANK('W 2.2'!F9)&gt;0,"",'W 2.2'!F9)</f>
        <v/>
      </c>
      <c r="H46" s="262" t="str">
        <f>IF(COUNTBLANK('W 2.2'!G9)&gt;0,"",'W 2.2'!G9)</f>
        <v/>
      </c>
      <c r="I46" s="263" t="str">
        <f>IF(COUNTBLANK('W 2.2'!H9)&gt;0,"Keine",'W 2.2'!H9)</f>
        <v>Keine</v>
      </c>
      <c r="J46" s="264" t="str">
        <f>IF(COUNTBLANK('W 2.2'!I9)&gt;0,"",'W 2.2'!I9)</f>
        <v/>
      </c>
      <c r="K46" s="264" t="str">
        <f>IF(COUNTBLANK('W 2.2'!J9)&gt;0,"Keine",'W 2.2'!J9)</f>
        <v>Keine</v>
      </c>
      <c r="L46" s="291"/>
      <c r="M46" s="291"/>
      <c r="N46" s="291"/>
      <c r="O46" s="291"/>
    </row>
    <row r="47" spans="1:15" ht="25.5" x14ac:dyDescent="0.3">
      <c r="A47" s="5"/>
      <c r="B47" s="467"/>
      <c r="C47" s="81" t="s">
        <v>73</v>
      </c>
      <c r="D47" s="258" t="str">
        <f>'W 2.2'!C10</f>
        <v xml:space="preserve">Zugangseinschränkungen
</v>
      </c>
      <c r="E47" s="265" t="str">
        <f>IF(COUNTBLANK('W 2.2'!D10)&gt;0,"",'W 2.2'!D10)</f>
        <v/>
      </c>
      <c r="F47" s="277" t="str">
        <f>IF(COUNTBLANK('W 2.2'!E10)&gt;0,"",'W 2.2'!E10)</f>
        <v/>
      </c>
      <c r="G47" s="267" t="str">
        <f>IF(COUNTBLANK('W 2.2'!F10)&gt;0,"",'W 2.2'!F10)</f>
        <v/>
      </c>
      <c r="H47" s="262" t="str">
        <f>IF(COUNTBLANK('W 2.2'!G10)&gt;0,"",'W 2.2'!G10)</f>
        <v/>
      </c>
      <c r="I47" s="263" t="str">
        <f>IF(COUNTBLANK('W 2.2'!H10)&gt;0,"Keine",'W 2.2'!H10)</f>
        <v>Keine</v>
      </c>
      <c r="J47" s="264" t="str">
        <f>IF(COUNTBLANK('W 2.2'!I10)&gt;0,"",'W 2.2'!I10)</f>
        <v/>
      </c>
      <c r="K47" s="264" t="str">
        <f>IF(COUNTBLANK('W 2.2'!J10)&gt;0,"Keine",'W 2.2'!J10)</f>
        <v>Keine</v>
      </c>
      <c r="L47" s="291"/>
      <c r="M47" s="291"/>
      <c r="N47" s="291"/>
      <c r="O47" s="291"/>
    </row>
    <row r="48" spans="1:15" ht="25.5" x14ac:dyDescent="0.3">
      <c r="A48" s="5"/>
      <c r="B48" s="467"/>
      <c r="C48" s="81" t="s">
        <v>74</v>
      </c>
      <c r="D48" s="258" t="str">
        <f>'W 2.3'!C7</f>
        <v xml:space="preserve">Vorhandene Infrastrukturen
</v>
      </c>
      <c r="E48" s="265" t="str">
        <f>IF(COUNTBLANK('W 2.3'!D7)&gt;0,"",'W 2.3'!D7)</f>
        <v/>
      </c>
      <c r="F48" s="277" t="str">
        <f>IF(COUNTBLANK('W 2.3'!E7)&gt;0,"",'W 2.3'!E7)</f>
        <v/>
      </c>
      <c r="G48" s="267" t="str">
        <f>IF(COUNTBLANK('W 2.3'!F7)&gt;0,"",'W 2.3'!F7)</f>
        <v/>
      </c>
      <c r="H48" s="262" t="str">
        <f>IF(COUNTBLANK('W 2.3'!G7)&gt;0,"",'W 2.3'!G7)</f>
        <v/>
      </c>
      <c r="I48" s="263" t="str">
        <f>IF(COUNTBLANK('W 2.3'!H7)&gt;0,"Keine",'W 2.3'!H7)</f>
        <v>Keine</v>
      </c>
      <c r="J48" s="264" t="str">
        <f>IF(COUNTBLANK('W 2.3'!I7)&gt;0,"",'W 2.3'!I7)</f>
        <v/>
      </c>
      <c r="K48" s="264" t="str">
        <f>IF(COUNTBLANK('W 2.3'!J7)&gt;0,"Keine",'W 2.3'!J7)</f>
        <v>Keine</v>
      </c>
      <c r="L48" s="291"/>
      <c r="M48" s="291"/>
      <c r="N48" s="291"/>
      <c r="O48" s="291"/>
    </row>
    <row r="49" spans="1:15" ht="25.5" x14ac:dyDescent="0.3">
      <c r="A49" s="5"/>
      <c r="B49" s="467"/>
      <c r="C49" s="81" t="s">
        <v>75</v>
      </c>
      <c r="D49" s="279" t="str">
        <f>'W 2.3'!C8</f>
        <v xml:space="preserve">Multifunktionalität
</v>
      </c>
      <c r="E49" s="265" t="str">
        <f>IF(COUNTBLANK('W 2.3'!D8)&gt;0,"",'W 2.3'!D8)</f>
        <v/>
      </c>
      <c r="F49" s="277" t="str">
        <f>IF(COUNTBLANK('W 2.3'!E8)&gt;0,"",'W 2.3'!E8)</f>
        <v/>
      </c>
      <c r="G49" s="267" t="str">
        <f>IF(COUNTBLANK('W 2.3'!F8)&gt;0,"",'W 2.3'!F8)</f>
        <v/>
      </c>
      <c r="H49" s="262" t="str">
        <f>IF(COUNTBLANK('W 2.3'!G8)&gt;0,"",'W 2.3'!G8)</f>
        <v/>
      </c>
      <c r="I49" s="263" t="str">
        <f>IF(COUNTBLANK('W 2.3'!H8)&gt;0,"Keine",'W 2.3'!H8)</f>
        <v>Keine</v>
      </c>
      <c r="J49" s="264" t="str">
        <f>IF(COUNTBLANK('W 2.3'!I8)&gt;0,"",'W 2.3'!I8)</f>
        <v/>
      </c>
      <c r="K49" s="264" t="str">
        <f>IF(COUNTBLANK('W 2.3'!J8)&gt;0,"Keine",'W 2.3'!J8)</f>
        <v>Keine</v>
      </c>
      <c r="L49" s="291"/>
      <c r="M49" s="291"/>
      <c r="N49" s="291"/>
      <c r="O49" s="291"/>
    </row>
    <row r="50" spans="1:15" ht="25.5" x14ac:dyDescent="0.3">
      <c r="A50" s="5"/>
      <c r="B50" s="467"/>
      <c r="C50" s="81" t="s">
        <v>76</v>
      </c>
      <c r="D50" s="258" t="str">
        <f>'W 3.1'!C7</f>
        <v xml:space="preserve">Langfristige Finanzierung
</v>
      </c>
      <c r="E50" s="265" t="str">
        <f>IF(COUNTBLANK('W 3.1'!D7)&gt;0,"",'W 3.1'!D7)</f>
        <v/>
      </c>
      <c r="F50" s="277" t="str">
        <f>IF(COUNTBLANK('W 3.1'!E7)&gt;0,"",'W 3.1'!E7)</f>
        <v/>
      </c>
      <c r="G50" s="267" t="str">
        <f>IF(COUNTBLANK('W 3.1'!F7)&gt;0,"",'W 3.1'!F7)</f>
        <v/>
      </c>
      <c r="H50" s="262" t="str">
        <f>IF(COUNTBLANK('W 3.1'!G7)&gt;0,"",'W 3.1'!G7)</f>
        <v/>
      </c>
      <c r="I50" s="263" t="str">
        <f>IF(COUNTBLANK('W 3.1'!H7)&gt;0,"Keine",'W 3.1'!H7)</f>
        <v>Keine</v>
      </c>
      <c r="J50" s="264" t="str">
        <f>IF(COUNTBLANK('W 3.1'!I7)&gt;0,"",'W 3.1'!I7)</f>
        <v/>
      </c>
      <c r="K50" s="264" t="str">
        <f>IF(COUNTBLANK('W 3.1'!J7)&gt;0,"Keine",'W 3.1'!J7)</f>
        <v>Keine</v>
      </c>
      <c r="L50" s="291"/>
      <c r="M50" s="291"/>
      <c r="N50" s="291"/>
      <c r="O50" s="291"/>
    </row>
    <row r="51" spans="1:15" ht="25.5" x14ac:dyDescent="0.3">
      <c r="A51" s="5"/>
      <c r="B51" s="467"/>
      <c r="C51" s="81" t="s">
        <v>77</v>
      </c>
      <c r="D51" s="258" t="str">
        <f>'W 3.1'!C8</f>
        <v xml:space="preserve">Kostendeckungsgrad
</v>
      </c>
      <c r="E51" s="265" t="str">
        <f>IF(COUNTBLANK('W 3.1'!D8)&gt;0,"",'W 3.1'!D8)</f>
        <v/>
      </c>
      <c r="F51" s="277" t="str">
        <f>IF(COUNTBLANK('W 3.1'!E8)&gt;0,"",'W 3.1'!E8)</f>
        <v/>
      </c>
      <c r="G51" s="267" t="str">
        <f>IF(COUNTBLANK('W 3.1'!F8)&gt;0,"",'W 3.1'!F8)</f>
        <v/>
      </c>
      <c r="H51" s="262" t="str">
        <f>IF(COUNTBLANK('W 3.1'!G8)&gt;0,"",'W 3.1'!G8)</f>
        <v/>
      </c>
      <c r="I51" s="263" t="str">
        <f>IF(COUNTBLANK('W 3.1'!H8)&gt;0,"Keine",'W 3.1'!H8)</f>
        <v>Keine</v>
      </c>
      <c r="J51" s="264" t="str">
        <f>IF(COUNTBLANK('W 3.1'!I8)&gt;0,"",'W 3.1'!I8)</f>
        <v/>
      </c>
      <c r="K51" s="264" t="str">
        <f>IF(COUNTBLANK('W 3.1'!J8)&gt;0,"Keine",'W 3.1'!J8)</f>
        <v>Keine</v>
      </c>
      <c r="L51" s="291"/>
      <c r="M51" s="291"/>
      <c r="N51" s="291"/>
      <c r="O51" s="291"/>
    </row>
    <row r="52" spans="1:15" ht="26.25" thickBot="1" x14ac:dyDescent="0.35">
      <c r="A52" s="5"/>
      <c r="B52" s="468"/>
      <c r="C52" s="81" t="s">
        <v>78</v>
      </c>
      <c r="D52" s="258" t="str">
        <f>'W 3.1'!C9</f>
        <v xml:space="preserve">Finanzierung der Risiken
</v>
      </c>
      <c r="E52" s="268" t="str">
        <f>IF(COUNTBLANK('W 3.1'!D9)&gt;0,"",'W 3.1'!D9)</f>
        <v/>
      </c>
      <c r="F52" s="297" t="str">
        <f>IF(COUNTBLANK('W 3.1'!E9)&gt;0,"",'W 3.1'!E9)</f>
        <v/>
      </c>
      <c r="G52" s="270" t="str">
        <f>IF(COUNTBLANK('W 3.1'!F9)&gt;0,"",'W 3.1'!F9)</f>
        <v/>
      </c>
      <c r="H52" s="262" t="str">
        <f>IF(COUNTBLANK('W 3.1'!G9)&gt;0,"",'W 3.1'!G9)</f>
        <v/>
      </c>
      <c r="I52" s="263" t="str">
        <f>IF(COUNTBLANK('W 3.1'!H9)&gt;0,"Keine",'W 3.1'!H9)</f>
        <v>Keine</v>
      </c>
      <c r="J52" s="264" t="str">
        <f>IF(COUNTBLANK('W 3.1'!I9)&gt;0,"",'W 3.1'!I9)</f>
        <v/>
      </c>
      <c r="K52" s="264" t="str">
        <f>IF(COUNTBLANK('W 3.1'!J9)&gt;0,"Keine",'W 3.1'!J9)</f>
        <v>Keine</v>
      </c>
      <c r="L52" s="291"/>
      <c r="M52" s="291"/>
      <c r="N52" s="291"/>
      <c r="O52" s="291"/>
    </row>
    <row r="53" spans="1:15" ht="17.25" thickBot="1" x14ac:dyDescent="0.35">
      <c r="A53" s="5"/>
      <c r="B53" s="283"/>
      <c r="C53" s="284"/>
      <c r="D53" s="243"/>
      <c r="E53" s="35"/>
      <c r="F53" s="282"/>
      <c r="G53" s="275"/>
      <c r="H53" s="275"/>
      <c r="I53" s="285"/>
      <c r="J53" s="276"/>
      <c r="K53" s="276"/>
      <c r="L53" s="293"/>
      <c r="M53" s="293"/>
      <c r="N53" s="293"/>
      <c r="O53" s="293"/>
    </row>
    <row r="54" spans="1:15" ht="25.5" x14ac:dyDescent="0.3">
      <c r="A54" s="5"/>
      <c r="B54" s="473" t="s">
        <v>3</v>
      </c>
      <c r="C54" s="286" t="s">
        <v>79</v>
      </c>
      <c r="D54" s="258" t="str">
        <f>'U 1.1'!C7</f>
        <v xml:space="preserve">Energiebedarf
</v>
      </c>
      <c r="E54" s="259" t="str">
        <f>IF(COUNTBLANK('U 1.1'!D7)&gt;0,"",'U 1.1'!D7)</f>
        <v/>
      </c>
      <c r="F54" s="296" t="str">
        <f>IF(COUNTBLANK('U 1.1'!E7)&gt;0,"",'U 1.1'!E7)</f>
        <v/>
      </c>
      <c r="G54" s="278" t="str">
        <f>IF(COUNTBLANK('U 1.1'!F7)&gt;0,"",'U 1.1'!F7)</f>
        <v/>
      </c>
      <c r="H54" s="262" t="str">
        <f>IF(COUNTBLANK('U 1.1'!G7)&gt;0,"",'U 1.1'!G7)</f>
        <v/>
      </c>
      <c r="I54" s="263" t="str">
        <f>IF(COUNTBLANK('U 1.1'!H7)&gt;0,"Keine",'U 1.1'!H7)</f>
        <v>Keine</v>
      </c>
      <c r="J54" s="287" t="str">
        <f>IF(COUNTBLANK('U 1.1'!I7)&gt;0,"",'U 1.1'!I7)</f>
        <v/>
      </c>
      <c r="K54" s="287" t="str">
        <f>IF(COUNTBLANK('U 1.1'!J7)&gt;0,"Keine",'U 1.1'!J7)</f>
        <v>Keine</v>
      </c>
      <c r="L54" s="291"/>
      <c r="M54" s="291"/>
      <c r="N54" s="291"/>
      <c r="O54" s="291"/>
    </row>
    <row r="55" spans="1:15" ht="25.5" x14ac:dyDescent="0.3">
      <c r="A55" s="5"/>
      <c r="B55" s="473"/>
      <c r="C55" s="82" t="s">
        <v>80</v>
      </c>
      <c r="D55" s="258" t="str">
        <f>'U 1.1'!C8</f>
        <v xml:space="preserve">Erneuerbare Energien
</v>
      </c>
      <c r="E55" s="265" t="str">
        <f>IF(COUNTBLANK('U 1.1'!D8)&gt;0,"",'U 1.1'!D8)</f>
        <v/>
      </c>
      <c r="F55" s="277" t="str">
        <f>IF(COUNTBLANK('U 1.1'!E8)&gt;0,"",'U 1.1'!E8)</f>
        <v/>
      </c>
      <c r="G55" s="267" t="str">
        <f>IF(COUNTBLANK('U 1.1'!F8)&gt;0,"",'U 1.1'!F8)</f>
        <v/>
      </c>
      <c r="H55" s="262" t="str">
        <f>IF(COUNTBLANK('U 1.1'!G8)&gt;0,"",'U 1.1'!G8)</f>
        <v/>
      </c>
      <c r="I55" s="288" t="str">
        <f>IF(COUNTBLANK('U 1.1'!H8)&gt;0,"Keine",'U 1.1'!H8)</f>
        <v>Keine</v>
      </c>
      <c r="J55" s="287" t="str">
        <f>IF(COUNTBLANK('U 1.1'!I8)&gt;0,"",'U 1.1'!I8)</f>
        <v/>
      </c>
      <c r="K55" s="287" t="str">
        <f>IF(COUNTBLANK('U 1.1'!J8)&gt;0,"Keine",'U 1.1'!J8)</f>
        <v>Keine</v>
      </c>
      <c r="L55" s="294"/>
      <c r="M55" s="294"/>
      <c r="N55" s="294"/>
      <c r="O55" s="294"/>
    </row>
    <row r="56" spans="1:15" ht="25.5" x14ac:dyDescent="0.3">
      <c r="A56" s="5"/>
      <c r="B56" s="473"/>
      <c r="C56" s="82" t="s">
        <v>81</v>
      </c>
      <c r="D56" s="258" t="str">
        <f>'U 1.1'!C9</f>
        <v xml:space="preserve">Energiemonitoring
</v>
      </c>
      <c r="E56" s="265" t="str">
        <f>IF(COUNTBLANK('U 1.1'!D9)&gt;0,"",'U 1.1'!D9)</f>
        <v/>
      </c>
      <c r="F56" s="277" t="str">
        <f>IF(COUNTBLANK('U 1.1'!E9)&gt;0,"",'U 1.1'!E9)</f>
        <v/>
      </c>
      <c r="G56" s="267" t="str">
        <f>IF(COUNTBLANK('U 1.1'!F9)&gt;0,"",'U 1.1'!F9)</f>
        <v/>
      </c>
      <c r="H56" s="262" t="str">
        <f>IF(COUNTBLANK('U 1.1'!G9)&gt;0,"",'U 1.1'!G9)</f>
        <v/>
      </c>
      <c r="I56" s="288" t="str">
        <f>IF(COUNTBLANK('U 1.1'!H9)&gt;0,"Keine",'U 1.1'!H9)</f>
        <v>Keine</v>
      </c>
      <c r="J56" s="287" t="str">
        <f>IF(COUNTBLANK('U 1.1'!I9)&gt;0,"",'U 1.1'!I9)</f>
        <v/>
      </c>
      <c r="K56" s="287" t="str">
        <f>IF(COUNTBLANK('U 1.1'!J9)&gt;0,"Keine",'U 1.1'!J9)</f>
        <v>Keine</v>
      </c>
      <c r="L56" s="294"/>
      <c r="M56" s="294"/>
      <c r="N56" s="294"/>
      <c r="O56" s="294"/>
    </row>
    <row r="57" spans="1:15" ht="25.5" x14ac:dyDescent="0.3">
      <c r="A57" s="5"/>
      <c r="B57" s="473"/>
      <c r="C57" s="82" t="s">
        <v>82</v>
      </c>
      <c r="D57" s="258" t="str">
        <f>'U 1.2'!C7</f>
        <v xml:space="preserve">Flächennutzung
</v>
      </c>
      <c r="E57" s="265" t="str">
        <f>IF(COUNTBLANK('U 1.2'!D7)&gt;0,"",'U 1.2'!D7)</f>
        <v/>
      </c>
      <c r="F57" s="277" t="str">
        <f>IF(COUNTBLANK('U 1.2'!E7)&gt;0,"",'U 1.2'!E7)</f>
        <v/>
      </c>
      <c r="G57" s="267" t="str">
        <f>IF(COUNTBLANK('U 1.2'!F7)&gt;0,"",'U 1.2'!F7)</f>
        <v/>
      </c>
      <c r="H57" s="262" t="str">
        <f>IF(COUNTBLANK('U 1.2'!G7)&gt;0,"",'U 1.2'!G7)</f>
        <v/>
      </c>
      <c r="I57" s="263" t="str">
        <f>IF(COUNTBLANK('U 1.2'!H7)&gt;0,"Keine",'U 1.2'!H7)</f>
        <v>Keine</v>
      </c>
      <c r="J57" s="264" t="str">
        <f>IF(COUNTBLANK('U 1.2'!I7)&gt;0,"",'U 1.2'!I7)</f>
        <v/>
      </c>
      <c r="K57" s="264" t="str">
        <f>IF(COUNTBLANK('U 1.2'!J7)&gt;0,"Keine",'U 1.2'!J7)</f>
        <v>Keine</v>
      </c>
      <c r="L57" s="291"/>
      <c r="M57" s="291"/>
      <c r="N57" s="291"/>
      <c r="O57" s="291"/>
    </row>
    <row r="58" spans="1:15" ht="25.5" x14ac:dyDescent="0.3">
      <c r="A58" s="5"/>
      <c r="B58" s="473"/>
      <c r="C58" s="82" t="s">
        <v>83</v>
      </c>
      <c r="D58" s="258" t="str">
        <f>'U 1.2'!C8</f>
        <v xml:space="preserve">Umgang mit Boden
</v>
      </c>
      <c r="E58" s="265" t="str">
        <f>IF(COUNTBLANK('U 1.2'!D8)&gt;0,"",'U 1.2'!D8)</f>
        <v/>
      </c>
      <c r="F58" s="277" t="str">
        <f>IF(COUNTBLANK('U 1.2'!E8)&gt;0,"",'U 1.2'!E8)</f>
        <v/>
      </c>
      <c r="G58" s="267" t="str">
        <f>IF(COUNTBLANK('U 1.2'!F8)&gt;0,"",'U 1.2'!F8)</f>
        <v/>
      </c>
      <c r="H58" s="262" t="str">
        <f>IF(COUNTBLANK('U 1.2'!G8)&gt;0,"",'U 1.2'!G8)</f>
        <v/>
      </c>
      <c r="I58" s="263" t="str">
        <f>IF(COUNTBLANK('U 1.2'!H8)&gt;0,"Keine",'U 1.2'!H8)</f>
        <v>Keine</v>
      </c>
      <c r="J58" s="264" t="str">
        <f>IF(COUNTBLANK('U 1.2'!I8)&gt;0,"",'U 1.2'!I8)</f>
        <v/>
      </c>
      <c r="K58" s="264" t="str">
        <f>IF(COUNTBLANK('U 1.2'!J8)&gt;0,"Keine",'U 1.2'!J8)</f>
        <v>Keine</v>
      </c>
      <c r="L58" s="291"/>
      <c r="M58" s="291"/>
      <c r="N58" s="291"/>
      <c r="O58" s="291"/>
    </row>
    <row r="59" spans="1:15" ht="38.25" x14ac:dyDescent="0.3">
      <c r="A59" s="5"/>
      <c r="B59" s="473"/>
      <c r="C59" s="82" t="s">
        <v>84</v>
      </c>
      <c r="D59" s="279" t="str">
        <f>'U 1.3'!C7</f>
        <v xml:space="preserve">Untersuchung belasteter Standorte
</v>
      </c>
      <c r="E59" s="265" t="str">
        <f>IF(COUNTBLANK('U 1.3'!D7)&gt;0,"",'U 1.3'!D7)</f>
        <v/>
      </c>
      <c r="F59" s="277" t="str">
        <f>IF(COUNTBLANK('U 1.3'!E7)&gt;0,"",'U 1.3'!E7)</f>
        <v/>
      </c>
      <c r="G59" s="267" t="str">
        <f>IF(COUNTBLANK('U 1.3'!F7)&gt;0,"",'U 1.3'!F7)</f>
        <v/>
      </c>
      <c r="H59" s="262" t="str">
        <f>IF(COUNTBLANK('U 1.3'!G7)&gt;0,"",'U 1.3'!G7)</f>
        <v/>
      </c>
      <c r="I59" s="263" t="str">
        <f>IF(COUNTBLANK('U 1.3'!H7)&gt;0,"Keine",'U 1.3'!H7)</f>
        <v>Keine</v>
      </c>
      <c r="J59" s="264" t="str">
        <f>IF(COUNTBLANK('U 1.3'!I7)&gt;0,"",'U 1.3'!I7)</f>
        <v/>
      </c>
      <c r="K59" s="264" t="str">
        <f>IF(COUNTBLANK('U 1.3'!J7)&gt;0,"Keine",'U 1.3'!J7)</f>
        <v>Keine</v>
      </c>
      <c r="L59" s="291"/>
      <c r="M59" s="291"/>
      <c r="N59" s="291"/>
      <c r="O59" s="291"/>
    </row>
    <row r="60" spans="1:15" ht="38.25" x14ac:dyDescent="0.3">
      <c r="A60" s="5"/>
      <c r="B60" s="473"/>
      <c r="C60" s="82" t="s">
        <v>85</v>
      </c>
      <c r="D60" s="258" t="str">
        <f>'U 1.3'!C8</f>
        <v xml:space="preserve">Eingriffe auf belasteten Standorten
</v>
      </c>
      <c r="E60" s="265" t="str">
        <f>IF(COUNTBLANK('U 1.3'!D8)&gt;0,"",'U 1.3'!D8)</f>
        <v/>
      </c>
      <c r="F60" s="277" t="str">
        <f>IF(COUNTBLANK('U 1.3'!E8)&gt;0,"",'U 1.3'!E8)</f>
        <v/>
      </c>
      <c r="G60" s="267" t="str">
        <f>IF(COUNTBLANK('U 1.3'!F8)&gt;0,"",'U 1.3'!F8)</f>
        <v/>
      </c>
      <c r="H60" s="262" t="str">
        <f>IF(COUNTBLANK('U 1.3'!G8)&gt;0,"",'U 1.3'!G8)</f>
        <v/>
      </c>
      <c r="I60" s="263" t="str">
        <f>IF(COUNTBLANK('U 1.3'!H8)&gt;0,"Keine",'U 1.3'!H8)</f>
        <v>Keine</v>
      </c>
      <c r="J60" s="264" t="str">
        <f>IF(COUNTBLANK('U 1.3'!I8)&gt;0,"",'U 1.3'!I8)</f>
        <v/>
      </c>
      <c r="K60" s="264" t="str">
        <f>IF(COUNTBLANK('U 1.3'!J8)&gt;0,"Keine",'U 1.3'!J8)</f>
        <v>Keine</v>
      </c>
      <c r="L60" s="291"/>
      <c r="M60" s="291"/>
      <c r="N60" s="291"/>
      <c r="O60" s="291"/>
    </row>
    <row r="61" spans="1:15" ht="25.5" x14ac:dyDescent="0.3">
      <c r="A61" s="5"/>
      <c r="B61" s="473"/>
      <c r="C61" s="82" t="s">
        <v>86</v>
      </c>
      <c r="D61" s="258" t="str">
        <f>'U 1.4'!C7</f>
        <v xml:space="preserve">Unverschmutzte Abfälle
</v>
      </c>
      <c r="E61" s="265" t="str">
        <f>IF(COUNTBLANK('U 1.4'!D7)&gt;0,"",'U 1.4'!D7)</f>
        <v/>
      </c>
      <c r="F61" s="277" t="str">
        <f>IF(COUNTBLANK('U 1.4'!E7)&gt;0,"",'U 1.4'!E7)</f>
        <v/>
      </c>
      <c r="G61" s="267" t="str">
        <f>IF(COUNTBLANK('U 1.4'!F7)&gt;0,"",'U 1.4'!F7)</f>
        <v/>
      </c>
      <c r="H61" s="262" t="str">
        <f>IF(COUNTBLANK('U 1.4'!G7)&gt;0,"",'U 1.4'!G7)</f>
        <v/>
      </c>
      <c r="I61" s="263" t="str">
        <f>IF(COUNTBLANK('U 1.4'!H7)&gt;0,"Keine",'U 1.4'!H7)</f>
        <v>Keine</v>
      </c>
      <c r="J61" s="264" t="str">
        <f>IF(COUNTBLANK('U 1.4'!I7)&gt;0,"",'U 1.4'!I7)</f>
        <v/>
      </c>
      <c r="K61" s="264" t="str">
        <f>IF(COUNTBLANK('U 1.4'!J7)&gt;0,"Keine",'U 1.4'!J7)</f>
        <v>Keine</v>
      </c>
      <c r="L61" s="291"/>
      <c r="M61" s="291"/>
      <c r="N61" s="291"/>
      <c r="O61" s="291"/>
    </row>
    <row r="62" spans="1:15" ht="25.5" x14ac:dyDescent="0.3">
      <c r="A62" s="5"/>
      <c r="B62" s="473"/>
      <c r="C62" s="82" t="s">
        <v>87</v>
      </c>
      <c r="D62" s="258" t="str">
        <f>'U 1.4'!C8</f>
        <v xml:space="preserve">Verschmutzte Abfälle
</v>
      </c>
      <c r="E62" s="265" t="str">
        <f>IF(COUNTBLANK('U 1.4'!D8)&gt;0,"",'U 1.4'!D8)</f>
        <v/>
      </c>
      <c r="F62" s="277" t="str">
        <f>IF(COUNTBLANK('U 1.4'!E8)&gt;0,"",'U 1.4'!E8)</f>
        <v/>
      </c>
      <c r="G62" s="267" t="str">
        <f>IF(COUNTBLANK('U 1.4'!F8)&gt;0,"",'U 1.4'!F8)</f>
        <v/>
      </c>
      <c r="H62" s="262" t="str">
        <f>IF(COUNTBLANK('U 1.4'!G8)&gt;0,"",'U 1.4'!G8)</f>
        <v/>
      </c>
      <c r="I62" s="263" t="str">
        <f>IF(COUNTBLANK('U 1.4'!H8)&gt;0,"Keine",'U 1.4'!H8)</f>
        <v>Keine</v>
      </c>
      <c r="J62" s="264" t="str">
        <f>IF(COUNTBLANK('U 1.4'!I8)&gt;0,"",'U 1.4'!I8)</f>
        <v/>
      </c>
      <c r="K62" s="264" t="str">
        <f>IF(COUNTBLANK('U 1.4'!J8)&gt;0,"Keine",'U 1.4'!J8)</f>
        <v>Keine</v>
      </c>
      <c r="L62" s="291"/>
      <c r="M62" s="291"/>
      <c r="N62" s="291"/>
      <c r="O62" s="291"/>
    </row>
    <row r="63" spans="1:15" ht="25.5" x14ac:dyDescent="0.3">
      <c r="A63" s="5"/>
      <c r="B63" s="473"/>
      <c r="C63" s="82" t="s">
        <v>88</v>
      </c>
      <c r="D63" s="258" t="str">
        <f>'U 1.5'!C7</f>
        <v xml:space="preserve">Materialbedarf
</v>
      </c>
      <c r="E63" s="265" t="str">
        <f>IF(COUNTBLANK('U 1.5'!D7)&gt;0,"",'U 1.5'!D7)</f>
        <v/>
      </c>
      <c r="F63" s="277" t="str">
        <f>IF(COUNTBLANK('U 1.5'!E7)&gt;0,"",'U 1.5'!E7)</f>
        <v/>
      </c>
      <c r="G63" s="267" t="str">
        <f>IF(COUNTBLANK('U 1.5'!F7)&gt;0,"",'U 1.5'!F7)</f>
        <v/>
      </c>
      <c r="H63" s="262" t="str">
        <f>IF(COUNTBLANK('U 1.5'!G7)&gt;0,"",'U 1.5'!G7)</f>
        <v/>
      </c>
      <c r="I63" s="263" t="str">
        <f>IF(COUNTBLANK('U 1.5'!H7)&gt;0,"Keine",'U 1.5'!H7)</f>
        <v>Keine</v>
      </c>
      <c r="J63" s="264" t="str">
        <f>IF(COUNTBLANK('U 1.5'!I7)&gt;0,"",'U 1.5'!I7)</f>
        <v/>
      </c>
      <c r="K63" s="264" t="str">
        <f>IF(COUNTBLANK('U 1.5'!J7)&gt;0,"Keine",'U 1.5'!J7)</f>
        <v>Keine</v>
      </c>
      <c r="L63" s="291"/>
      <c r="M63" s="291"/>
      <c r="N63" s="291"/>
      <c r="O63" s="291"/>
    </row>
    <row r="64" spans="1:15" ht="25.5" x14ac:dyDescent="0.3">
      <c r="A64" s="5"/>
      <c r="B64" s="473"/>
      <c r="C64" s="82" t="s">
        <v>89</v>
      </c>
      <c r="D64" s="258" t="str">
        <f>'U 1.5'!C8</f>
        <v>Methoden und Produkte des Unterhalts</v>
      </c>
      <c r="E64" s="265" t="str">
        <f>IF(COUNTBLANK('U 1.5'!D8)&gt;0,"",'U 1.5'!D8)</f>
        <v/>
      </c>
      <c r="F64" s="277" t="str">
        <f>IF(COUNTBLANK('U 1.5'!E8)&gt;0,"",'U 1.5'!E8)</f>
        <v/>
      </c>
      <c r="G64" s="267" t="str">
        <f>IF(COUNTBLANK('U 1.5'!F8)&gt;0,"",'U 1.5'!F8)</f>
        <v/>
      </c>
      <c r="H64" s="262" t="str">
        <f>IF(COUNTBLANK('U 1.5'!G8)&gt;0,"",'U 1.5'!G8)</f>
        <v/>
      </c>
      <c r="I64" s="263" t="str">
        <f>IF(COUNTBLANK('U 1.5'!H8)&gt;0,"Keine",'U 1.5'!H8)</f>
        <v>Keine</v>
      </c>
      <c r="J64" s="264" t="str">
        <f>IF(COUNTBLANK('U 1.5'!I8)&gt;0,"",'U 1.5'!I8)</f>
        <v/>
      </c>
      <c r="K64" s="264" t="str">
        <f>IF(COUNTBLANK('U 1.5'!J8)&gt;0,"Keine",'U 1.5'!J8)</f>
        <v>Keine</v>
      </c>
      <c r="L64" s="291"/>
      <c r="M64" s="291"/>
      <c r="N64" s="291"/>
      <c r="O64" s="291"/>
    </row>
    <row r="65" spans="1:15" ht="25.5" x14ac:dyDescent="0.3">
      <c r="A65" s="5"/>
      <c r="B65" s="473"/>
      <c r="C65" s="82" t="s">
        <v>90</v>
      </c>
      <c r="D65" s="258" t="str">
        <f>'U 1.5'!C9</f>
        <v xml:space="preserve">Trennbarkeit
</v>
      </c>
      <c r="E65" s="265" t="str">
        <f>IF(COUNTBLANK('U 1.5'!D9)&gt;0,"",'U 1.5'!D9)</f>
        <v/>
      </c>
      <c r="F65" s="277" t="str">
        <f>IF(COUNTBLANK('U 1.5'!E9)&gt;0,"",'U 1.5'!E9)</f>
        <v/>
      </c>
      <c r="G65" s="267" t="str">
        <f>IF(COUNTBLANK('U 1.5'!F9)&gt;0,"",'U 1.5'!F9)</f>
        <v/>
      </c>
      <c r="H65" s="262" t="str">
        <f>IF(COUNTBLANK('U 1.5'!G9)&gt;0,"",'U 1.5'!G9)</f>
        <v/>
      </c>
      <c r="I65" s="263" t="str">
        <f>IF(COUNTBLANK('U 1.5'!H9)&gt;0,"Keine",'U 1.5'!H9)</f>
        <v>Keine</v>
      </c>
      <c r="J65" s="264" t="str">
        <f>IF(COUNTBLANK('U 1.5'!I9)&gt;0,"",'U 1.5'!I9)</f>
        <v/>
      </c>
      <c r="K65" s="264" t="str">
        <f>IF(COUNTBLANK('U 1.5'!J9)&gt;0,"Keine",'U 1.5'!J9)</f>
        <v>Keine</v>
      </c>
      <c r="L65" s="291"/>
      <c r="M65" s="291"/>
      <c r="N65" s="291"/>
      <c r="O65" s="291"/>
    </row>
    <row r="66" spans="1:15" ht="25.5" x14ac:dyDescent="0.3">
      <c r="A66" s="5"/>
      <c r="B66" s="473"/>
      <c r="C66" s="82" t="s">
        <v>91</v>
      </c>
      <c r="D66" s="258" t="str">
        <f>'U 2.1'!C7</f>
        <v xml:space="preserve">Treibhausgasemissionen
</v>
      </c>
      <c r="E66" s="265" t="str">
        <f>IF(COUNTBLANK('U 2.1'!D7)&gt;0,"",'U 2.1'!D7)</f>
        <v/>
      </c>
      <c r="F66" s="277" t="str">
        <f>IF(COUNTBLANK('U 2.1'!E7)&gt;0,"",'U 2.1'!E7)</f>
        <v/>
      </c>
      <c r="G66" s="267" t="str">
        <f>IF(COUNTBLANK('U 2.1'!F7)&gt;0,"",'U 2.1'!F7)</f>
        <v/>
      </c>
      <c r="H66" s="262" t="str">
        <f>IF(COUNTBLANK('U 2.1'!G7)&gt;0,"",'U 2.1'!G7)</f>
        <v/>
      </c>
      <c r="I66" s="263" t="str">
        <f>IF(COUNTBLANK('U 2.1'!H7)&gt;0,"Keine",'U 2.1'!H7)</f>
        <v>Keine</v>
      </c>
      <c r="J66" s="264" t="str">
        <f>IF(COUNTBLANK('U 2.1'!I7)&gt;0,"",'U 2.1'!I7)</f>
        <v/>
      </c>
      <c r="K66" s="264" t="str">
        <f>IF(COUNTBLANK('U 2.1'!J7)&gt;0,"Keine",'U 2.1'!J7)</f>
        <v>Keine</v>
      </c>
      <c r="L66" s="291"/>
      <c r="M66" s="291"/>
      <c r="N66" s="291"/>
      <c r="O66" s="291"/>
    </row>
    <row r="67" spans="1:15" ht="25.5" x14ac:dyDescent="0.3">
      <c r="A67" s="5"/>
      <c r="B67" s="473"/>
      <c r="C67" s="82" t="s">
        <v>92</v>
      </c>
      <c r="D67" s="258" t="str">
        <f>'U 2.1'!C8</f>
        <v xml:space="preserve">Klimakompensation
</v>
      </c>
      <c r="E67" s="265" t="str">
        <f>IF(COUNTBLANK('U 2.1'!D8)&gt;0,"",'U 2.1'!D8)</f>
        <v/>
      </c>
      <c r="F67" s="277" t="str">
        <f>IF(COUNTBLANK('U 2.1'!E8)&gt;0,"",'U 2.1'!E8)</f>
        <v/>
      </c>
      <c r="G67" s="267" t="str">
        <f>IF(COUNTBLANK('U 2.1'!F8)&gt;0,"",'U 2.1'!F8)</f>
        <v/>
      </c>
      <c r="H67" s="262" t="str">
        <f>IF(COUNTBLANK('U 2.1'!G8)&gt;0,"",'U 2.1'!G8)</f>
        <v/>
      </c>
      <c r="I67" s="263" t="str">
        <f>IF(COUNTBLANK('U 2.1'!H8)&gt;0,"Keine",'U 2.1'!H8)</f>
        <v>Keine</v>
      </c>
      <c r="J67" s="264" t="str">
        <f>IF(COUNTBLANK('U 2.1'!I8)&gt;0,"",'U 2.1'!I8)</f>
        <v/>
      </c>
      <c r="K67" s="264" t="str">
        <f>IF(COUNTBLANK('U 2.1'!J8)&gt;0,"Keine",'U 2.1'!J8)</f>
        <v>Keine</v>
      </c>
      <c r="L67" s="291"/>
      <c r="M67" s="291"/>
      <c r="N67" s="291"/>
      <c r="O67" s="291"/>
    </row>
    <row r="68" spans="1:15" ht="25.5" x14ac:dyDescent="0.3">
      <c r="A68" s="5"/>
      <c r="B68" s="473"/>
      <c r="C68" s="82" t="s">
        <v>93</v>
      </c>
      <c r="D68" s="258" t="str">
        <f>'U 2.1'!C9</f>
        <v xml:space="preserve">Mikroklima
</v>
      </c>
      <c r="E68" s="265" t="str">
        <f>IF(COUNTBLANK('U 2.1'!D9)&gt;0,"",'U 2.1'!D9)</f>
        <v/>
      </c>
      <c r="F68" s="277" t="str">
        <f>IF(COUNTBLANK('U 2.1'!E9)&gt;0,"",'U 2.1'!E9)</f>
        <v/>
      </c>
      <c r="G68" s="267" t="str">
        <f>IF(COUNTBLANK('U 2.1'!F9)&gt;0,"",'U 2.1'!F9)</f>
        <v/>
      </c>
      <c r="H68" s="262" t="str">
        <f>IF(COUNTBLANK('U 2.1'!G9)&gt;0,"",'U 2.1'!G9)</f>
        <v/>
      </c>
      <c r="I68" s="263" t="str">
        <f>IF(COUNTBLANK('U 2.1'!H9)&gt;0,"Keine",'U 2.1'!H9)</f>
        <v>Keine</v>
      </c>
      <c r="J68" s="264" t="str">
        <f>IF(COUNTBLANK('U 2.1'!I9)&gt;0,"",'U 2.1'!I9)</f>
        <v/>
      </c>
      <c r="K68" s="264" t="str">
        <f>IF(COUNTBLANK('U 2.1'!J9)&gt;0,"Keine",'U 2.1'!J9)</f>
        <v>Keine</v>
      </c>
      <c r="L68" s="291"/>
      <c r="M68" s="291"/>
      <c r="N68" s="291"/>
      <c r="O68" s="291"/>
    </row>
    <row r="69" spans="1:15" ht="38.25" x14ac:dyDescent="0.3">
      <c r="A69" s="5"/>
      <c r="B69" s="473"/>
      <c r="C69" s="82" t="s">
        <v>94</v>
      </c>
      <c r="D69" s="258" t="str">
        <f>'U 2.2'!C7</f>
        <v xml:space="preserve">Luftschadstoffe und Gerüche
</v>
      </c>
      <c r="E69" s="265" t="str">
        <f>IF(COUNTBLANK('U 2.2'!D7)&gt;0,"",'U 2.2'!D7)</f>
        <v/>
      </c>
      <c r="F69" s="277" t="str">
        <f>IF(COUNTBLANK('U 2.2'!E7)&gt;0,"",'U 2.2'!E7)</f>
        <v/>
      </c>
      <c r="G69" s="267" t="str">
        <f>IF(COUNTBLANK('U 2.2'!F7)&gt;0,"",'U 2.2'!F7)</f>
        <v/>
      </c>
      <c r="H69" s="262" t="str">
        <f>IF(COUNTBLANK('U 2.2'!G7)&gt;0,"",'U 2.2'!G7)</f>
        <v/>
      </c>
      <c r="I69" s="263" t="str">
        <f>IF(COUNTBLANK('U 2.2'!H7)&gt;0,"Keine",'U 2.2'!H7)</f>
        <v>Keine</v>
      </c>
      <c r="J69" s="264" t="str">
        <f>IF(COUNTBLANK('U 2.2'!I7)&gt;0,"",'U 2.2'!I7)</f>
        <v/>
      </c>
      <c r="K69" s="264" t="str">
        <f>IF(COUNTBLANK('U 2.2'!J7)&gt;0,"Keine",'U 2.2'!J7)</f>
        <v>Keine</v>
      </c>
      <c r="L69" s="291"/>
      <c r="M69" s="291"/>
      <c r="N69" s="291"/>
      <c r="O69" s="291"/>
    </row>
    <row r="70" spans="1:15" ht="25.5" x14ac:dyDescent="0.3">
      <c r="A70" s="5"/>
      <c r="B70" s="473"/>
      <c r="C70" s="82" t="s">
        <v>95</v>
      </c>
      <c r="D70" s="258" t="str">
        <f>'U 2.2'!C8</f>
        <v xml:space="preserve">Lärm und Erschütterungen
</v>
      </c>
      <c r="E70" s="265" t="str">
        <f>IF(COUNTBLANK('U 2.2'!D8)&gt;0,"",'U 2.2'!D8)</f>
        <v/>
      </c>
      <c r="F70" s="277" t="str">
        <f>IF(COUNTBLANK('U 2.2'!E8)&gt;0,"",'U 2.2'!E8)</f>
        <v/>
      </c>
      <c r="G70" s="267" t="str">
        <f>IF(COUNTBLANK('U 2.2'!F8)&gt;0,"",'U 2.2'!F8)</f>
        <v/>
      </c>
      <c r="H70" s="262" t="str">
        <f>IF(COUNTBLANK('U 2.2'!G8)&gt;0,"",'U 2.2'!G8)</f>
        <v/>
      </c>
      <c r="I70" s="263" t="str">
        <f>IF(COUNTBLANK('U 2.2'!H8)&gt;0,"Keine",'U 2.2'!H8)</f>
        <v>Keine</v>
      </c>
      <c r="J70" s="264" t="str">
        <f>IF(COUNTBLANK('U 2.2'!I8)&gt;0,"",'U 2.2'!I8)</f>
        <v/>
      </c>
      <c r="K70" s="264" t="str">
        <f>IF(COUNTBLANK('U 2.2'!J8)&gt;0,"Keine",'U 2.2'!J8)</f>
        <v>Keine</v>
      </c>
      <c r="L70" s="291"/>
      <c r="M70" s="291"/>
      <c r="N70" s="291"/>
      <c r="O70" s="291"/>
    </row>
    <row r="71" spans="1:15" ht="38.25" x14ac:dyDescent="0.3">
      <c r="A71" s="5"/>
      <c r="B71" s="473"/>
      <c r="C71" s="82" t="s">
        <v>96</v>
      </c>
      <c r="D71" s="258" t="str">
        <f>'U 2.2'!C9</f>
        <v xml:space="preserve">Nichtionisierende Strahlung (NIS)
</v>
      </c>
      <c r="E71" s="265" t="str">
        <f>IF(COUNTBLANK('U 2.2'!D9)&gt;0,"",'U 2.2'!D9)</f>
        <v/>
      </c>
      <c r="F71" s="277" t="str">
        <f>IF(COUNTBLANK('U 2.2'!E9)&gt;0,"",'U 2.2'!E9)</f>
        <v/>
      </c>
      <c r="G71" s="267" t="str">
        <f>IF(COUNTBLANK('U 2.2'!F9)&gt;0,"",'U 2.2'!F9)</f>
        <v/>
      </c>
      <c r="H71" s="262" t="str">
        <f>IF(COUNTBLANK('U 2.2'!G9)&gt;0,"",'U 2.2'!G9)</f>
        <v/>
      </c>
      <c r="I71" s="263" t="str">
        <f>IF(COUNTBLANK('U 2.2'!H9)&gt;0,"Keine",'U 2.2'!H9)</f>
        <v>Keine</v>
      </c>
      <c r="J71" s="264" t="str">
        <f>IF(COUNTBLANK('U 2.2'!I9)&gt;0,"",'U 2.2'!I9)</f>
        <v/>
      </c>
      <c r="K71" s="264" t="str">
        <f>IF(COUNTBLANK('U 2.2'!J9)&gt;0,"Keine",'U 2.2'!J9)</f>
        <v>Keine</v>
      </c>
      <c r="L71" s="291"/>
      <c r="M71" s="291"/>
      <c r="N71" s="291"/>
      <c r="O71" s="291"/>
    </row>
    <row r="72" spans="1:15" ht="25.5" x14ac:dyDescent="0.3">
      <c r="A72" s="5"/>
      <c r="B72" s="473"/>
      <c r="C72" s="82" t="s">
        <v>107</v>
      </c>
      <c r="D72" s="258" t="str">
        <f>'U 2.2'!C10</f>
        <v xml:space="preserve">Hitze und Licht
</v>
      </c>
      <c r="E72" s="265" t="str">
        <f>IF(COUNTBLANK('U 2.2'!D10)&gt;0,"",'U 2.2'!D10)</f>
        <v/>
      </c>
      <c r="F72" s="277" t="str">
        <f>IF(COUNTBLANK('U 2.2'!E10)&gt;0,"",'U 2.2'!E10)</f>
        <v/>
      </c>
      <c r="G72" s="267" t="str">
        <f>IF(COUNTBLANK('U 2.2'!F10)&gt;0,"",'U 2.2'!F10)</f>
        <v/>
      </c>
      <c r="H72" s="262" t="str">
        <f>IF(COUNTBLANK('U 2.2'!G10)&gt;0,"",'U 2.2'!G10)</f>
        <v/>
      </c>
      <c r="I72" s="263" t="str">
        <f>IF(COUNTBLANK('U 2.2'!H10)&gt;0,"Keine",'U 2.2'!H10)</f>
        <v>Keine</v>
      </c>
      <c r="J72" s="264" t="str">
        <f>IF(COUNTBLANK('U 2.2'!I10)&gt;0,"",'U 2.2'!I10)</f>
        <v/>
      </c>
      <c r="K72" s="264" t="str">
        <f>IF(COUNTBLANK('U 2.2'!J10)&gt;0,"Keine",'U 2.2'!J10)</f>
        <v>Keine</v>
      </c>
      <c r="L72" s="291"/>
      <c r="M72" s="291"/>
      <c r="N72" s="291"/>
      <c r="O72" s="291"/>
    </row>
    <row r="73" spans="1:15" ht="25.5" x14ac:dyDescent="0.3">
      <c r="A73" s="5"/>
      <c r="B73" s="473"/>
      <c r="C73" s="82" t="s">
        <v>97</v>
      </c>
      <c r="D73" s="258" t="str">
        <f>'U 2.3'!C7</f>
        <v xml:space="preserve">Wasserqualität
</v>
      </c>
      <c r="E73" s="265" t="str">
        <f>IF(COUNTBLANK('U 2.3'!D7)&gt;0,"",'U 2.3'!D7)</f>
        <v/>
      </c>
      <c r="F73" s="277" t="str">
        <f>IF(COUNTBLANK('U 2.3'!E7)&gt;0,"",'U 2.3'!E7)</f>
        <v/>
      </c>
      <c r="G73" s="267" t="str">
        <f>IF(COUNTBLANK('U 2.3'!F7)&gt;0,"",'U 2.3'!F7)</f>
        <v/>
      </c>
      <c r="H73" s="262" t="str">
        <f>IF(COUNTBLANK('U 2.3'!G7)&gt;0,"",'U 2.3'!G7)</f>
        <v/>
      </c>
      <c r="I73" s="263" t="str">
        <f>IF(COUNTBLANK('U 2.3'!H7)&gt;0,"Keine",'U 2.3'!H7)</f>
        <v>Keine</v>
      </c>
      <c r="J73" s="264" t="str">
        <f>IF(COUNTBLANK('U 2.3'!I7)&gt;0,"",'U 2.3'!I7)</f>
        <v/>
      </c>
      <c r="K73" s="264" t="str">
        <f>IF(COUNTBLANK('U 2.3'!J7)&gt;0,"Keine",'U 2.3'!J7)</f>
        <v>Keine</v>
      </c>
      <c r="L73" s="291"/>
      <c r="M73" s="291"/>
      <c r="N73" s="291"/>
      <c r="O73" s="291"/>
    </row>
    <row r="74" spans="1:15" ht="25.5" x14ac:dyDescent="0.3">
      <c r="A74" s="5"/>
      <c r="B74" s="473"/>
      <c r="C74" s="82" t="s">
        <v>98</v>
      </c>
      <c r="D74" s="258" t="str">
        <f>'U 2.3'!C8</f>
        <v xml:space="preserve">Wasserkreislauf
</v>
      </c>
      <c r="E74" s="265" t="str">
        <f>IF(COUNTBLANK('U 2.3'!D8)&gt;0,"",'U 2.3'!D8)</f>
        <v/>
      </c>
      <c r="F74" s="277" t="str">
        <f>IF(COUNTBLANK('U 2.3'!E8)&gt;0,"",'U 2.3'!E8)</f>
        <v/>
      </c>
      <c r="G74" s="267" t="str">
        <f>IF(COUNTBLANK('U 2.3'!F8)&gt;0,"",'U 2.3'!F8)</f>
        <v/>
      </c>
      <c r="H74" s="262" t="str">
        <f>IF(COUNTBLANK('U 2.3'!G8)&gt;0,"",'U 2.3'!G8)</f>
        <v/>
      </c>
      <c r="I74" s="263" t="str">
        <f>IF(COUNTBLANK('U 2.3'!H8)&gt;0,"Keine",'U 2.3'!H8)</f>
        <v>Keine</v>
      </c>
      <c r="J74" s="264" t="str">
        <f>IF(COUNTBLANK('U 2.3'!I8)&gt;0,"",'U 2.3'!I8)</f>
        <v/>
      </c>
      <c r="K74" s="264" t="str">
        <f>IF(COUNTBLANK('U 2.3'!J8)&gt;0,"Keine",'U 2.3'!J8)</f>
        <v>Keine</v>
      </c>
      <c r="L74" s="291"/>
      <c r="M74" s="291"/>
      <c r="N74" s="291"/>
      <c r="O74" s="291"/>
    </row>
    <row r="75" spans="1:15" ht="25.5" x14ac:dyDescent="0.3">
      <c r="A75" s="5"/>
      <c r="B75" s="473"/>
      <c r="C75" s="82" t="s">
        <v>99</v>
      </c>
      <c r="D75" s="258" t="str">
        <f>'U 2.3'!C9</f>
        <v xml:space="preserve">Wasserbedarf
</v>
      </c>
      <c r="E75" s="265" t="str">
        <f>IF(COUNTBLANK('U 2.3'!D9)&gt;0,"",'U 2.3'!D9)</f>
        <v/>
      </c>
      <c r="F75" s="277" t="str">
        <f>IF(COUNTBLANK('U 2.3'!E9)&gt;0,"",'U 2.3'!E9)</f>
        <v/>
      </c>
      <c r="G75" s="267" t="str">
        <f>IF(COUNTBLANK('U 2.3'!F9)&gt;0,"",'U 2.3'!F9)</f>
        <v/>
      </c>
      <c r="H75" s="262" t="str">
        <f>IF(COUNTBLANK('U 2.3'!G9)&gt;0,"",'U 2.3'!G9)</f>
        <v/>
      </c>
      <c r="I75" s="263" t="str">
        <f>IF(COUNTBLANK('U 2.3'!H9)&gt;0,"Keine",'U 2.3'!H9)</f>
        <v>Keine</v>
      </c>
      <c r="J75" s="264" t="str">
        <f>IF(COUNTBLANK('U 2.3'!I9)&gt;0,"",'U 2.3'!I9)</f>
        <v/>
      </c>
      <c r="K75" s="264" t="str">
        <f>IF(COUNTBLANK('U 2.3'!J9)&gt;0,"Keine",'U 2.3'!J9)</f>
        <v>Keine</v>
      </c>
      <c r="L75" s="291"/>
      <c r="M75" s="291"/>
      <c r="N75" s="291"/>
      <c r="O75" s="291"/>
    </row>
    <row r="76" spans="1:15" ht="25.5" x14ac:dyDescent="0.3">
      <c r="A76" s="5"/>
      <c r="B76" s="473"/>
      <c r="C76" s="82" t="s">
        <v>100</v>
      </c>
      <c r="D76" s="258" t="str">
        <f>'U 2.4'!C7</f>
        <v>Natürliche Lebensräume und Biodiversität</v>
      </c>
      <c r="E76" s="265" t="str">
        <f>IF(COUNTBLANK('U 2.4'!D7)&gt;0,"",'U 2.4'!D7)</f>
        <v/>
      </c>
      <c r="F76" s="277" t="str">
        <f>IF(COUNTBLANK('U 2.4'!E7)&gt;0,"",'U 2.4'!E7)</f>
        <v/>
      </c>
      <c r="G76" s="267" t="str">
        <f>IF(COUNTBLANK('U 2.4'!F7)&gt;0,"",'U 2.4'!F7)</f>
        <v/>
      </c>
      <c r="H76" s="262" t="str">
        <f>IF(COUNTBLANK('U 2.4'!G7)&gt;0,"",'U 2.4'!G7)</f>
        <v/>
      </c>
      <c r="I76" s="263" t="str">
        <f>IF(COUNTBLANK('U 2.4'!H7)&gt;0,"Keine",'U 2.4'!H7)</f>
        <v>Keine</v>
      </c>
      <c r="J76" s="264" t="str">
        <f>IF(COUNTBLANK('U 2.4'!I7)&gt;0,"",'U 2.4'!I7)</f>
        <v/>
      </c>
      <c r="K76" s="264" t="str">
        <f>IF(COUNTBLANK('U 2.4'!J7)&gt;0,"Keine",'U 2.4'!J7)</f>
        <v>Keine</v>
      </c>
      <c r="L76" s="291"/>
      <c r="M76" s="291"/>
      <c r="N76" s="291"/>
      <c r="O76" s="291"/>
    </row>
    <row r="77" spans="1:15" ht="30.75" customHeight="1" x14ac:dyDescent="0.3">
      <c r="A77" s="5"/>
      <c r="B77" s="473"/>
      <c r="C77" s="82" t="s">
        <v>101</v>
      </c>
      <c r="D77" s="258" t="str">
        <f>'U 2.4'!C8</f>
        <v xml:space="preserve">Vernetzung der Lebensräume
</v>
      </c>
      <c r="E77" s="265" t="str">
        <f>IF(COUNTBLANK('U 2.4'!D8)&gt;0,"",'U 2.4'!D8)</f>
        <v/>
      </c>
      <c r="F77" s="277" t="str">
        <f>IF(COUNTBLANK('U 2.4'!E8)&gt;0,"",'U 2.4'!E8)</f>
        <v/>
      </c>
      <c r="G77" s="267" t="str">
        <f>IF(COUNTBLANK('U 2.4'!F8)&gt;0,"",'U 2.4'!F8)</f>
        <v/>
      </c>
      <c r="H77" s="262" t="str">
        <f>IF(COUNTBLANK('U 2.4'!G8)&gt;0,"",'U 2.4'!G8)</f>
        <v/>
      </c>
      <c r="I77" s="263" t="str">
        <f>IF(COUNTBLANK('U 2.4'!H8)&gt;0,"Keine",'U 2.4'!H8)</f>
        <v>Keine</v>
      </c>
      <c r="J77" s="264" t="str">
        <f>IF(COUNTBLANK('U 2.4'!I8)&gt;0,"",'U 2.4'!I8)</f>
        <v/>
      </c>
      <c r="K77" s="264" t="str">
        <f>IF(COUNTBLANK('U 2.4'!J8)&gt;0,"Keine",'U 2.4'!J8)</f>
        <v>Keine</v>
      </c>
      <c r="L77" s="291"/>
      <c r="M77" s="291"/>
      <c r="N77" s="291"/>
      <c r="O77" s="291"/>
    </row>
    <row r="78" spans="1:15" ht="38.25" x14ac:dyDescent="0.3">
      <c r="A78" s="5"/>
      <c r="B78" s="473"/>
      <c r="C78" s="82" t="s">
        <v>102</v>
      </c>
      <c r="D78" s="258" t="str">
        <f>'U 2.4'!C9</f>
        <v xml:space="preserve">Invasive gebietsfremde Arten
</v>
      </c>
      <c r="E78" s="265" t="str">
        <f>IF(COUNTBLANK('U 2.4'!D9)&gt;0,"",'U 2.4'!D9)</f>
        <v/>
      </c>
      <c r="F78" s="277" t="str">
        <f>IF(COUNTBLANK('U 2.4'!E9)&gt;0,"",'U 2.4'!E9)</f>
        <v/>
      </c>
      <c r="G78" s="267" t="str">
        <f>IF(COUNTBLANK('U 2.4'!F9)&gt;0,"",'U 2.4'!F9)</f>
        <v/>
      </c>
      <c r="H78" s="262" t="str">
        <f>IF(COUNTBLANK('U 2.4'!G9)&gt;0,"",'U 2.4'!G9)</f>
        <v/>
      </c>
      <c r="I78" s="263" t="str">
        <f>IF(COUNTBLANK('U 2.4'!H9)&gt;0,"Keine",'U 2.4'!H9)</f>
        <v>Keine</v>
      </c>
      <c r="J78" s="264" t="str">
        <f>IF(COUNTBLANK('U 2.4'!I9)&gt;0,"",'U 2.4'!I9)</f>
        <v/>
      </c>
      <c r="K78" s="264" t="str">
        <f>IF(COUNTBLANK('U 2.4'!J9)&gt;0,"Keine",'U 2.4'!J9)</f>
        <v>Keine</v>
      </c>
      <c r="L78" s="291"/>
      <c r="M78" s="291"/>
      <c r="N78" s="291"/>
      <c r="O78" s="291"/>
    </row>
    <row r="79" spans="1:15" ht="38.25" x14ac:dyDescent="0.3">
      <c r="A79" s="5"/>
      <c r="B79" s="473"/>
      <c r="C79" s="82" t="s">
        <v>103</v>
      </c>
      <c r="D79" s="258" t="str">
        <f>'U 3.1'!C7</f>
        <v xml:space="preserve">Risiken durch Naturgefahren
</v>
      </c>
      <c r="E79" s="265" t="str">
        <f>IF(COUNTBLANK('U 3.1'!D7)&gt;0,"",'U 3.1'!D7)</f>
        <v/>
      </c>
      <c r="F79" s="277" t="str">
        <f>IF(COUNTBLANK('U 3.1'!E7)&gt;0,"",'U 3.1'!E7)</f>
        <v/>
      </c>
      <c r="G79" s="267" t="str">
        <f>IF(COUNTBLANK('U 3.1'!F7)&gt;0,"",'U 3.1'!F7)</f>
        <v/>
      </c>
      <c r="H79" s="262" t="str">
        <f>IF(COUNTBLANK('U 3.1'!G7)&gt;0,"",'U 3.1'!G7)</f>
        <v/>
      </c>
      <c r="I79" s="263" t="str">
        <f>IF(COUNTBLANK('U 3.1'!H7)&gt;0,"Keine",'U 3.1'!H7)</f>
        <v>Keine</v>
      </c>
      <c r="J79" s="264" t="str">
        <f>IF(COUNTBLANK('U 3.1'!I7)&gt;0,"",'U 3.1'!I7)</f>
        <v/>
      </c>
      <c r="K79" s="264" t="str">
        <f>IF(COUNTBLANK('U 3.1'!J7)&gt;0,"Keine",'U 3.1'!J7)</f>
        <v>Keine</v>
      </c>
      <c r="L79" s="291"/>
      <c r="M79" s="291"/>
      <c r="N79" s="291"/>
      <c r="O79" s="291"/>
    </row>
    <row r="80" spans="1:15" ht="25.5" x14ac:dyDescent="0.3">
      <c r="A80" s="5"/>
      <c r="B80" s="473"/>
      <c r="C80" s="82" t="s">
        <v>104</v>
      </c>
      <c r="D80" s="258" t="str">
        <f>'U 3.1'!C8</f>
        <v xml:space="preserve">Einflüsse des Klimawandels
</v>
      </c>
      <c r="E80" s="265" t="str">
        <f>IF(COUNTBLANK('U 3.1'!D8)&gt;0,"",'U 3.1'!D8)</f>
        <v/>
      </c>
      <c r="F80" s="277" t="str">
        <f>IF(COUNTBLANK('U 3.1'!E8)&gt;0,"",'U 3.1'!E8)</f>
        <v/>
      </c>
      <c r="G80" s="267" t="str">
        <f>IF(COUNTBLANK('U 3.1'!F8)&gt;0,"",'U 3.1'!F8)</f>
        <v/>
      </c>
      <c r="H80" s="262" t="str">
        <f>IF(COUNTBLANK('U 3.1'!G8)&gt;0,"",'U 3.1'!G8)</f>
        <v/>
      </c>
      <c r="I80" s="263" t="str">
        <f>IF(COUNTBLANK('U 3.1'!H8)&gt;0,"Keine",'U 3.1'!H8)</f>
        <v>Keine</v>
      </c>
      <c r="J80" s="264" t="str">
        <f>IF(COUNTBLANK('U 3.1'!I8)&gt;0,"",'U 3.1'!I8)</f>
        <v/>
      </c>
      <c r="K80" s="264" t="str">
        <f>IF(COUNTBLANK('U 3.1'!J8)&gt;0,"Keine",'U 3.1'!J8)</f>
        <v>Keine</v>
      </c>
      <c r="L80" s="291"/>
      <c r="M80" s="291"/>
      <c r="N80" s="291"/>
      <c r="O80" s="291"/>
    </row>
    <row r="81" spans="1:15" ht="26.25" thickBot="1" x14ac:dyDescent="0.35">
      <c r="A81" s="5"/>
      <c r="B81" s="474"/>
      <c r="C81" s="82" t="s">
        <v>105</v>
      </c>
      <c r="D81" s="258" t="str">
        <f>'U 3.2'!C7</f>
        <v xml:space="preserve">Störfälle und Gefahrengüter
</v>
      </c>
      <c r="E81" s="268" t="str">
        <f>IF(COUNTBLANK('U 3.2'!D7)&gt;0,"",'U 3.2'!D7)</f>
        <v/>
      </c>
      <c r="F81" s="297" t="str">
        <f>IF(COUNTBLANK('U 3.2'!E7)&gt;0,"",'U 3.2'!E7)</f>
        <v/>
      </c>
      <c r="G81" s="270" t="str">
        <f>IF(COUNTBLANK('U 3.2'!F7)&gt;0,"",'U 3.2'!F7)</f>
        <v/>
      </c>
      <c r="H81" s="262" t="str">
        <f>IF(COUNTBLANK('U 3.2'!G7)&gt;0,"",'U 3.2'!G7)</f>
        <v/>
      </c>
      <c r="I81" s="263" t="str">
        <f>IF(COUNTBLANK('U 3.2'!H7)&gt;0,"Keine",'U 3.2'!H7)</f>
        <v>Keine</v>
      </c>
      <c r="J81" s="264" t="str">
        <f>IF(COUNTBLANK('U 3.2'!I7)&gt;0,"",'U 3.2'!I7)</f>
        <v/>
      </c>
      <c r="K81" s="264" t="str">
        <f>IF(COUNTBLANK('U 3.2'!J7)&gt;0,"Keine",'U 3.2'!J7)</f>
        <v>Keine</v>
      </c>
      <c r="L81" s="291"/>
      <c r="M81" s="291"/>
      <c r="N81" s="291"/>
      <c r="O81" s="291"/>
    </row>
    <row r="82" spans="1:15" ht="34.5" customHeight="1" x14ac:dyDescent="0.3">
      <c r="C82" s="58"/>
      <c r="D82" s="243"/>
    </row>
    <row r="83" spans="1:15" x14ac:dyDescent="0.3">
      <c r="L83" s="295"/>
      <c r="M83" s="295"/>
    </row>
    <row r="84" spans="1:15" x14ac:dyDescent="0.3">
      <c r="L84" s="295"/>
      <c r="M84" s="295"/>
    </row>
  </sheetData>
  <sheetProtection algorithmName="SHA-512" hashValue="SAJYaWfsEoCFnC5+9F0gMUuBcMF4LcebOwX5e6ArORsFFJmQuXcBCgR8LtNlKJ9EMrnG9+WIdDw6clpzn1t1rw==" saltValue="8XPeUX5uPlXm/1zcYuD/SA==" spinCount="100000" sheet="1" formatCells="0" formatColumns="0" formatRows="0" insertColumns="0" insertRows="0" insertHyperlinks="0" deleteColumns="0" deleteRows="0" sort="0" autoFilter="0" pivotTables="0"/>
  <mergeCells count="5">
    <mergeCell ref="B3:C3"/>
    <mergeCell ref="B4:B11"/>
    <mergeCell ref="B13:B34"/>
    <mergeCell ref="B36:B52"/>
    <mergeCell ref="B54:B81"/>
  </mergeCells>
  <conditionalFormatting sqref="F4:F12 F35 F53">
    <cfRule type="containsText" dxfId="95" priority="10" operator="containsText" text="Basse">
      <formula>NOT(ISERROR(SEARCH("Basse",F4)))</formula>
    </cfRule>
    <cfRule type="containsText" dxfId="93" priority="12" operator="containsText" text="Moyenne">
      <formula>NOT(ISERROR(SEARCH("Moyenne",F4)))</formula>
    </cfRule>
  </conditionalFormatting>
  <conditionalFormatting sqref="F13:F34">
    <cfRule type="containsText" dxfId="92" priority="7" operator="containsText" text="Tief">
      <formula>NOT(ISERROR(SEARCH("Tief",F13)))</formula>
    </cfRule>
    <cfRule type="containsText" dxfId="90" priority="9" operator="containsText" text="Mittel">
      <formula>NOT(ISERROR(SEARCH("Mittel",F13)))</formula>
    </cfRule>
  </conditionalFormatting>
  <conditionalFormatting sqref="F36:F52">
    <cfRule type="containsText" dxfId="89" priority="4" operator="containsText" text="Tief">
      <formula>NOT(ISERROR(SEARCH("Tief",F36)))</formula>
    </cfRule>
    <cfRule type="containsText" dxfId="87" priority="6" operator="containsText" text="Mittel">
      <formula>NOT(ISERROR(SEARCH("Mittel",F36)))</formula>
    </cfRule>
  </conditionalFormatting>
  <conditionalFormatting sqref="F54:F81">
    <cfRule type="containsText" dxfId="86" priority="1" operator="containsText" text="Tief">
      <formula>NOT(ISERROR(SEARCH("Tief",F54)))</formula>
    </cfRule>
    <cfRule type="containsText" dxfId="84" priority="3" operator="containsText" text="Mittel">
      <formula>NOT(ISERROR(SEARCH("Mittel",F54)))</formula>
    </cfRule>
  </conditionalFormatting>
  <conditionalFormatting sqref="G4:H81">
    <cfRule type="colorScale" priority="13">
      <colorScale>
        <cfvo type="num" val="0"/>
        <cfvo type="num" val="1"/>
        <cfvo type="num" val="2"/>
        <color rgb="FFF8696B"/>
        <color rgb="FFFFEB84"/>
        <color rgb="FF63BE7B"/>
      </colorScale>
    </cfRule>
  </conditionalFormatting>
  <dataValidations count="1">
    <dataValidation type="list" allowBlank="1" showInputMessage="1" showErrorMessage="1" sqref="F4" xr:uid="{041AD266-CAB0-4FF5-A18F-0873EF15BA22}">
      <formula1>"Haute,Moyenne,Basse"</formula1>
    </dataValidation>
  </dataValidations>
  <printOptions horizontalCentered="1"/>
  <pageMargins left="0.70866141732283472" right="0.70866141732283472" top="1.5748031496062993" bottom="0.74803149606299213" header="0.31496062992125984" footer="0.31496062992125984"/>
  <pageSetup paperSize="8" scale="83" fitToHeight="0" orientation="landscape" r:id="rId1"/>
  <headerFooter>
    <oddHeader>&amp;L&amp;"Arial Narrow,Normal"&amp;9Bewertungstool V1.1&amp;C&amp;"Arial Narrow,Gras"&amp;14Gesamttabelle&amp;11
&amp;12Zusammenstellung der Daten aus dem Excel-Tool&amp;R&amp;"Arial Narrow,Normal"&amp;G</oddHeader>
    <oddFooter>&amp;L&amp;"Arial Narrow,Normal"&amp;8&amp;F&amp;C&amp;"Arial Narrow,Normal"&amp;8&amp;P/&amp;N&amp;R&amp;"Arial Narrow,Normal"&amp;8&amp;D</oddFooter>
  </headerFooter>
  <legacyDrawingHF r:id="rId2"/>
  <extLst>
    <ext xmlns:x14="http://schemas.microsoft.com/office/spreadsheetml/2009/9/main" uri="{78C0D931-6437-407d-A8EE-F0AAD7539E65}">
      <x14:conditionalFormattings>
        <x14:conditionalFormatting xmlns:xm="http://schemas.microsoft.com/office/excel/2006/main">
          <x14:cfRule type="containsText" priority="11" operator="containsText" id="{3405B312-E20F-4A26-B865-7FEAE61521C8}">
            <xm:f>NOT(ISERROR(SEARCH("Haute",F4)))</xm:f>
            <xm:f>"Haute"</xm:f>
            <x14:dxf>
              <fill>
                <patternFill>
                  <bgColor theme="9" tint="-0.24994659260841701"/>
                </patternFill>
              </fill>
            </x14:dxf>
          </x14:cfRule>
          <xm:sqref>F4:F12 F35 F53</xm:sqref>
        </x14:conditionalFormatting>
        <x14:conditionalFormatting xmlns:xm="http://schemas.microsoft.com/office/excel/2006/main">
          <x14:cfRule type="containsText" priority="8" operator="containsText" id="{5144F56F-7A2C-4AA3-90A4-C45AF3FEC44F}">
            <xm:f>NOT(ISERROR(SEARCH("Hoch",F13)))</xm:f>
            <xm:f>"Hoch"</xm:f>
            <x14:dxf>
              <fill>
                <patternFill>
                  <bgColor theme="9" tint="-0.24994659260841701"/>
                </patternFill>
              </fill>
            </x14:dxf>
          </x14:cfRule>
          <xm:sqref>F13:F34</xm:sqref>
        </x14:conditionalFormatting>
        <x14:conditionalFormatting xmlns:xm="http://schemas.microsoft.com/office/excel/2006/main">
          <x14:cfRule type="containsText" priority="5" operator="containsText" id="{B602903D-E0D2-462C-A0B2-5E18AFCFABB4}">
            <xm:f>NOT(ISERROR(SEARCH("Hoch",F36)))</xm:f>
            <xm:f>"Hoch"</xm:f>
            <x14:dxf>
              <fill>
                <patternFill>
                  <bgColor theme="9" tint="-0.24994659260841701"/>
                </patternFill>
              </fill>
            </x14:dxf>
          </x14:cfRule>
          <xm:sqref>F36:F52</xm:sqref>
        </x14:conditionalFormatting>
        <x14:conditionalFormatting xmlns:xm="http://schemas.microsoft.com/office/excel/2006/main">
          <x14:cfRule type="containsText" priority="2" operator="containsText" id="{6F7A80B7-7051-43F2-A8E3-598748907748}">
            <xm:f>NOT(ISERROR(SEARCH("Hoch",F54)))</xm:f>
            <xm:f>"Hoch"</xm:f>
            <x14:dxf>
              <fill>
                <patternFill>
                  <bgColor theme="9" tint="-0.24994659260841701"/>
                </patternFill>
              </fill>
            </x14:dxf>
          </x14:cfRule>
          <xm:sqref>F54:F81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pageSetUpPr fitToPage="1"/>
  </sheetPr>
  <dimension ref="A1:M82"/>
  <sheetViews>
    <sheetView view="pageLayout" zoomScaleNormal="100" zoomScaleSheetLayoutView="80" workbookViewId="0">
      <selection activeCell="G4" sqref="G4"/>
    </sheetView>
  </sheetViews>
  <sheetFormatPr baseColWidth="10" defaultColWidth="10.85546875" defaultRowHeight="16.5" x14ac:dyDescent="0.3"/>
  <cols>
    <col min="1" max="1" width="2.42578125" style="4" customWidth="1"/>
    <col min="2" max="2" width="4.140625" style="38" customWidth="1"/>
    <col min="3" max="3" width="6.7109375" style="56" customWidth="1"/>
    <col min="4" max="4" width="43.140625" style="56" customWidth="1"/>
    <col min="5" max="5" width="4.28515625" style="38" customWidth="1"/>
    <col min="6" max="6" width="101.85546875" style="36" customWidth="1"/>
    <col min="7" max="7" width="10.85546875" style="295"/>
    <col min="8" max="8" width="11.28515625" style="295" customWidth="1"/>
    <col min="9" max="13" width="10.85546875" style="295"/>
    <col min="14" max="16384" width="10.85546875" style="4"/>
  </cols>
  <sheetData>
    <row r="1" spans="1:7" x14ac:dyDescent="0.3">
      <c r="A1" s="5"/>
    </row>
    <row r="2" spans="1:7" x14ac:dyDescent="0.3">
      <c r="A2" s="5"/>
      <c r="B2" s="125"/>
      <c r="C2" s="39"/>
      <c r="D2" s="57"/>
    </row>
    <row r="3" spans="1:7" ht="16.5" customHeight="1" x14ac:dyDescent="0.3">
      <c r="A3" s="5"/>
      <c r="B3" s="558" t="s">
        <v>228</v>
      </c>
      <c r="C3" s="558"/>
      <c r="D3" s="57"/>
      <c r="E3" s="44" t="s">
        <v>39</v>
      </c>
      <c r="F3" s="37" t="s">
        <v>255</v>
      </c>
      <c r="G3" s="305" t="s">
        <v>260</v>
      </c>
    </row>
    <row r="4" spans="1:7" x14ac:dyDescent="0.3">
      <c r="A4" s="5"/>
      <c r="B4" s="554" t="s">
        <v>110</v>
      </c>
      <c r="C4" s="79" t="s">
        <v>111</v>
      </c>
      <c r="D4" s="77" t="str">
        <f>'R 1.1'!C7</f>
        <v>Anwendbarkeit, Prioritäten und Ziele</v>
      </c>
      <c r="E4" s="298" t="str">
        <f>IF(COUNTBLANK('R 1.1'!D7)&gt;0,"",'R 1.1'!D7)</f>
        <v/>
      </c>
      <c r="F4" s="238" t="str">
        <f>IF(COUNTBLANK('R 1.1'!I7)&gt;0,"Keine",'R 1.1'!I7)</f>
        <v>Keine</v>
      </c>
      <c r="G4" s="165"/>
    </row>
    <row r="5" spans="1:7" x14ac:dyDescent="0.3">
      <c r="A5" s="5"/>
      <c r="B5" s="555"/>
      <c r="C5" s="79" t="s">
        <v>112</v>
      </c>
      <c r="D5" s="77" t="str">
        <f>'R 1.1'!C8</f>
        <v xml:space="preserve">SNBS-Bewertung
</v>
      </c>
      <c r="E5" s="298" t="str">
        <f>IF(COUNTBLANK('R 1.1'!D8)&gt;0,"",'R 1.1'!D8)</f>
        <v/>
      </c>
      <c r="F5" s="238" t="str">
        <f>IF(COUNTBLANK('R 1.1'!I8)&gt;0,"Keine",'R 1.1'!I8)</f>
        <v>Keine</v>
      </c>
      <c r="G5" s="165"/>
    </row>
    <row r="6" spans="1:7" x14ac:dyDescent="0.3">
      <c r="A6" s="5"/>
      <c r="B6" s="555"/>
      <c r="C6" s="79" t="s">
        <v>113</v>
      </c>
      <c r="D6" s="77" t="str">
        <f>'R 1.1'!C9</f>
        <v xml:space="preserve">Projektorganisation
</v>
      </c>
      <c r="E6" s="298" t="str">
        <f>IF(COUNTBLANK('R 1.1'!D9)&gt;0,"",'R 1.1'!D9)</f>
        <v/>
      </c>
      <c r="F6" s="238" t="str">
        <f>IF(COUNTBLANK('R 1.1'!I9)&gt;0,"Keine",'R 1.1'!I9)</f>
        <v>Keine</v>
      </c>
      <c r="G6" s="165"/>
    </row>
    <row r="7" spans="1:7" x14ac:dyDescent="0.3">
      <c r="A7" s="5"/>
      <c r="B7" s="555"/>
      <c r="C7" s="79" t="s">
        <v>114</v>
      </c>
      <c r="D7" s="77" t="str">
        <f>'R 1.2'!C7</f>
        <v xml:space="preserve">Zielsetzung des Projekts  
</v>
      </c>
      <c r="E7" s="299" t="str">
        <f>IF(COUNTBLANK('R 1.2'!D7)&gt;0,"",'R 1.2'!D7)</f>
        <v/>
      </c>
      <c r="F7" s="200" t="str">
        <f>IF(COUNTBLANK('R 1.2'!I7)&gt;0,"Keine",'R 1.2'!I7)</f>
        <v>Keine</v>
      </c>
      <c r="G7" s="165"/>
    </row>
    <row r="8" spans="1:7" x14ac:dyDescent="0.3">
      <c r="A8" s="5"/>
      <c r="B8" s="555"/>
      <c r="C8" s="79" t="s">
        <v>115</v>
      </c>
      <c r="D8" s="77" t="str">
        <f>'R 1.2'!C8</f>
        <v xml:space="preserve">Ziele der SNBS-Bewertung
</v>
      </c>
      <c r="E8" s="299" t="str">
        <f>IF(COUNTBLANK('R 1.2'!D8)&gt;0,"",'R 1.2'!D8)</f>
        <v/>
      </c>
      <c r="F8" s="200" t="str">
        <f>IF(COUNTBLANK('R 1.2'!I8)&gt;0,"Keine",'R 1.2'!I8)</f>
        <v>Keine</v>
      </c>
      <c r="G8" s="165"/>
    </row>
    <row r="9" spans="1:7" x14ac:dyDescent="0.3">
      <c r="A9" s="5"/>
      <c r="B9" s="555"/>
      <c r="C9" s="79" t="s">
        <v>116</v>
      </c>
      <c r="D9" s="77" t="str">
        <f>'R 1.2'!C9</f>
        <v>Systemgrenze der SNBS-Bewertung</v>
      </c>
      <c r="E9" s="299" t="str">
        <f>IF(COUNTBLANK('R 1.2'!D9)&gt;0,"",'R 1.2'!D9)</f>
        <v/>
      </c>
      <c r="F9" s="200" t="str">
        <f>IF(COUNTBLANK('R 1.2'!I9)&gt;0,"Keine",'R 1.2'!I9)</f>
        <v>Keine</v>
      </c>
      <c r="G9" s="165"/>
    </row>
    <row r="10" spans="1:7" x14ac:dyDescent="0.3">
      <c r="A10" s="5"/>
      <c r="B10" s="555"/>
      <c r="C10" s="79" t="s">
        <v>117</v>
      </c>
      <c r="D10" s="77" t="str">
        <f>'R 1.3'!C7</f>
        <v xml:space="preserve">Zielkonflikte und Risiken
</v>
      </c>
      <c r="E10" s="298" t="str">
        <f>IF(COUNTBLANK('R 1.3'!D7)&gt;0,"",'R 1.3'!D7)</f>
        <v/>
      </c>
      <c r="F10" s="238" t="str">
        <f>IF(COUNTBLANK('R 1.3'!I7)&gt;0,"Keine",'R 1.3'!I7)</f>
        <v>Keine</v>
      </c>
      <c r="G10" s="166"/>
    </row>
    <row r="11" spans="1:7" x14ac:dyDescent="0.3">
      <c r="A11" s="5"/>
      <c r="B11" s="556"/>
      <c r="C11" s="79" t="s">
        <v>118</v>
      </c>
      <c r="D11" s="77" t="str">
        <f>'R 1.3'!C8</f>
        <v xml:space="preserve">Synergien und Chancen
</v>
      </c>
      <c r="E11" s="298" t="str">
        <f>IF(COUNTBLANK('R 1.3'!D8)&gt;0,"",'R 1.3'!D8)</f>
        <v/>
      </c>
      <c r="F11" s="238" t="str">
        <f>IF(COUNTBLANK('R 1.3'!I8)&gt;0,"Keine",'R 1.3'!I8)</f>
        <v>Keine</v>
      </c>
      <c r="G11" s="166"/>
    </row>
    <row r="12" spans="1:7" x14ac:dyDescent="0.3">
      <c r="A12" s="5"/>
      <c r="B12" s="271"/>
      <c r="C12" s="272"/>
      <c r="D12" s="300"/>
      <c r="E12" s="301"/>
      <c r="F12" s="302"/>
      <c r="G12" s="164"/>
    </row>
    <row r="13" spans="1:7" x14ac:dyDescent="0.3">
      <c r="A13" s="5"/>
      <c r="B13" s="557" t="s">
        <v>1</v>
      </c>
      <c r="C13" s="80" t="s">
        <v>40</v>
      </c>
      <c r="D13" s="77" t="str">
        <f>'G 1.1'!C7</f>
        <v xml:space="preserve">Raumplanung
</v>
      </c>
      <c r="E13" s="298" t="str">
        <f>IF(COUNTBLANK('G 1.1'!D7)&gt;0,"",'G 1.1'!D7)</f>
        <v/>
      </c>
      <c r="F13" s="238" t="str">
        <f>IF(COUNTBLANK('G 1.1'!J7)&gt;0,"Keine",'G 1.1'!J7)</f>
        <v>Keine</v>
      </c>
      <c r="G13" s="166"/>
    </row>
    <row r="14" spans="1:7" x14ac:dyDescent="0.3">
      <c r="A14" s="5"/>
      <c r="B14" s="557"/>
      <c r="C14" s="80" t="s">
        <v>41</v>
      </c>
      <c r="D14" s="77" t="str">
        <f>'G 1.1'!C8</f>
        <v>Landschaften, Kultur- und Naturerbe</v>
      </c>
      <c r="E14" s="298" t="str">
        <f>IF(COUNTBLANK('G 1.1'!D8)&gt;0,"",'G 1.1'!D8)</f>
        <v/>
      </c>
      <c r="F14" s="238" t="str">
        <f>IF(COUNTBLANK('G 1.1'!J8)&gt;0,"Keine",'G 1.1'!J8)</f>
        <v>Keine</v>
      </c>
      <c r="G14" s="166"/>
    </row>
    <row r="15" spans="1:7" x14ac:dyDescent="0.3">
      <c r="A15" s="5"/>
      <c r="B15" s="557"/>
      <c r="C15" s="80" t="s">
        <v>42</v>
      </c>
      <c r="D15" s="77" t="str">
        <f>'G 1.2'!C7</f>
        <v xml:space="preserve">Zerschneidung
</v>
      </c>
      <c r="E15" s="298" t="str">
        <f>IF(COUNTBLANK('G 1.2'!D7)&gt;0,"",'G 1.2'!D7)</f>
        <v/>
      </c>
      <c r="F15" s="238" t="str">
        <f>IF(COUNTBLANK('G 1.2'!J7)&gt;0,"Keine",'G 1.2'!J7)</f>
        <v>Keine</v>
      </c>
      <c r="G15" s="166"/>
    </row>
    <row r="16" spans="1:7" x14ac:dyDescent="0.3">
      <c r="A16" s="5"/>
      <c r="B16" s="557"/>
      <c r="C16" s="80" t="s">
        <v>43</v>
      </c>
      <c r="D16" s="77" t="str">
        <f>'G 1.2'!C8</f>
        <v xml:space="preserve">Öffentlicher Raum und Erholung
</v>
      </c>
      <c r="E16" s="298" t="str">
        <f>IF(COUNTBLANK('G 1.2'!D8)&gt;0,"",'G 1.2'!D8)</f>
        <v/>
      </c>
      <c r="F16" s="238" t="str">
        <f>IF(COUNTBLANK('G 1.2'!J8)&gt;0,"Keine",'G 1.2'!J8)</f>
        <v>Keine</v>
      </c>
      <c r="G16" s="166"/>
    </row>
    <row r="17" spans="1:7" x14ac:dyDescent="0.3">
      <c r="A17" s="5"/>
      <c r="B17" s="557"/>
      <c r="C17" s="80" t="s">
        <v>44</v>
      </c>
      <c r="D17" s="77" t="str">
        <f>'G 1.2'!C9</f>
        <v xml:space="preserve">Aus- und Fernsicht
</v>
      </c>
      <c r="E17" s="298" t="str">
        <f>IF(COUNTBLANK('G 1.2'!D9)&gt;0,"",'G 1.2'!D9)</f>
        <v/>
      </c>
      <c r="F17" s="238" t="str">
        <f>IF(COUNTBLANK('G 1.2'!J9)&gt;0,"Keine",'G 1.2'!J9)</f>
        <v>Keine</v>
      </c>
      <c r="G17" s="166"/>
    </row>
    <row r="18" spans="1:7" x14ac:dyDescent="0.3">
      <c r="A18" s="5"/>
      <c r="B18" s="557"/>
      <c r="C18" s="80" t="s">
        <v>45</v>
      </c>
      <c r="D18" s="77" t="str">
        <f>'G 1.3'!C7</f>
        <v xml:space="preserve">Hindernisfreies Bauen
</v>
      </c>
      <c r="E18" s="298" t="str">
        <f>IF(COUNTBLANK('G 1.3'!D7)&gt;0,"",'G 1.3'!D7)</f>
        <v/>
      </c>
      <c r="F18" s="238" t="str">
        <f>IF(COUNTBLANK('G 1.3'!J7)&gt;0,"Keine",'G 1.3'!J7)</f>
        <v>Keine</v>
      </c>
      <c r="G18" s="166"/>
    </row>
    <row r="19" spans="1:7" x14ac:dyDescent="0.3">
      <c r="A19" s="5"/>
      <c r="B19" s="557"/>
      <c r="C19" s="80" t="s">
        <v>46</v>
      </c>
      <c r="D19" s="77" t="str">
        <f>'G 1.3'!C8</f>
        <v xml:space="preserve">Beschilderung
</v>
      </c>
      <c r="E19" s="298" t="str">
        <f>IF(COUNTBLANK('G 1.3'!D8)&gt;0,"",'G 1.3'!D8)</f>
        <v/>
      </c>
      <c r="F19" s="238" t="str">
        <f>IF(COUNTBLANK('G 1.3'!J8)&gt;0,"Keine",'G 1.3'!J8)</f>
        <v>Keine</v>
      </c>
      <c r="G19" s="166"/>
    </row>
    <row r="20" spans="1:7" x14ac:dyDescent="0.3">
      <c r="A20" s="5"/>
      <c r="B20" s="557"/>
      <c r="C20" s="80" t="s">
        <v>47</v>
      </c>
      <c r="D20" s="238" t="str">
        <f>'G 1.3'!C9</f>
        <v xml:space="preserve">Aufenthaltsqualität
</v>
      </c>
      <c r="E20" s="298" t="str">
        <f>IF(COUNTBLANK('G 1.3'!D9)&gt;0,"",'G 1.3'!D9)</f>
        <v/>
      </c>
      <c r="F20" s="238" t="str">
        <f>IF(COUNTBLANK('G 1.3'!J9)&gt;0,"Keine",'G 1.3'!J9)</f>
        <v>Keine</v>
      </c>
      <c r="G20" s="166"/>
    </row>
    <row r="21" spans="1:7" x14ac:dyDescent="0.3">
      <c r="A21" s="5"/>
      <c r="B21" s="557"/>
      <c r="C21" s="80" t="s">
        <v>48</v>
      </c>
      <c r="D21" s="77" t="str">
        <f>'G 2.1'!C7</f>
        <v xml:space="preserve">Interessengruppen
</v>
      </c>
      <c r="E21" s="298" t="str">
        <f>IF(COUNTBLANK('G 2.1'!D7)&gt;0,"",'G 2.1'!D7)</f>
        <v/>
      </c>
      <c r="F21" s="238" t="str">
        <f>IF(COUNTBLANK('G 2.1'!J7)&gt;0,"Keine",'G 2.1'!J7)</f>
        <v>Keine</v>
      </c>
      <c r="G21" s="166"/>
    </row>
    <row r="22" spans="1:7" x14ac:dyDescent="0.3">
      <c r="A22" s="5"/>
      <c r="B22" s="557"/>
      <c r="C22" s="80" t="s">
        <v>49</v>
      </c>
      <c r="D22" s="77" t="str">
        <f>'G 2.1'!C8</f>
        <v xml:space="preserve">Kommunikation
</v>
      </c>
      <c r="E22" s="298" t="str">
        <f>IF(COUNTBLANK('G 2.1'!D8)&gt;0,"",'G 2.1'!D8)</f>
        <v/>
      </c>
      <c r="F22" s="238" t="str">
        <f>IF(COUNTBLANK('G 2.1'!J8)&gt;0,"Keine",'G 2.1'!J8)</f>
        <v>Keine</v>
      </c>
      <c r="G22" s="166"/>
    </row>
    <row r="23" spans="1:7" x14ac:dyDescent="0.3">
      <c r="A23" s="5"/>
      <c r="B23" s="557"/>
      <c r="C23" s="80" t="s">
        <v>50</v>
      </c>
      <c r="D23" s="77" t="str">
        <f>'G 2.2'!C7</f>
        <v xml:space="preserve">Integrität und Arbeitsbedingungen
</v>
      </c>
      <c r="E23" s="298" t="str">
        <f>IF(COUNTBLANK('G 2.2'!D7)&gt;0,"",'G 2.2'!D7)</f>
        <v/>
      </c>
      <c r="F23" s="238" t="str">
        <f>IF(COUNTBLANK('G 2.2'!J7)&gt;0,"Keine",'G 2.2'!J7)</f>
        <v>Keine</v>
      </c>
      <c r="G23" s="166"/>
    </row>
    <row r="24" spans="1:7" x14ac:dyDescent="0.3">
      <c r="A24" s="5"/>
      <c r="B24" s="557"/>
      <c r="C24" s="80" t="s">
        <v>51</v>
      </c>
      <c r="D24" s="77" t="str">
        <f>'G 2.3'!C7</f>
        <v>Rechtliche und normative Konformität</v>
      </c>
      <c r="E24" s="298" t="str">
        <f>IF(COUNTBLANK('G 2.3'!D7)&gt;0,"",'G 2.3'!D7)</f>
        <v/>
      </c>
      <c r="F24" s="238" t="str">
        <f>IF(COUNTBLANK('G 2.3'!J7)&gt;0,"Keine",'G 2.3'!J7)</f>
        <v>Keine</v>
      </c>
      <c r="G24" s="166"/>
    </row>
    <row r="25" spans="1:7" x14ac:dyDescent="0.3">
      <c r="A25" s="5"/>
      <c r="B25" s="557"/>
      <c r="C25" s="80" t="s">
        <v>52</v>
      </c>
      <c r="D25" s="77" t="str">
        <f>'G 2.3'!C8</f>
        <v xml:space="preserve">Verfahren und Bewilligungen
</v>
      </c>
      <c r="E25" s="298" t="str">
        <f>IF(COUNTBLANK('G 2.3'!D8)&gt;0,"",'G 2.3'!D8)</f>
        <v/>
      </c>
      <c r="F25" s="238" t="str">
        <f>IF(COUNTBLANK('G 2.3'!J8)&gt;0,"Keine",'G 2.3'!J8)</f>
        <v>Keine</v>
      </c>
      <c r="G25" s="166"/>
    </row>
    <row r="26" spans="1:7" x14ac:dyDescent="0.3">
      <c r="A26" s="5"/>
      <c r="B26" s="557"/>
      <c r="C26" s="80" t="s">
        <v>53</v>
      </c>
      <c r="D26" s="77" t="str">
        <f>'G 2.4'!C7</f>
        <v xml:space="preserve">Suffizienz und Grundversorgung
</v>
      </c>
      <c r="E26" s="298" t="str">
        <f>IF(COUNTBLANK('G 2.4'!D7)&gt;0,"",'G 2.4'!D7)</f>
        <v/>
      </c>
      <c r="F26" s="238" t="str">
        <f>IF(COUNTBLANK('G 2.4'!J7)&gt;0,"Keine",'G 2.4'!J7)</f>
        <v>Keine</v>
      </c>
      <c r="G26" s="166"/>
    </row>
    <row r="27" spans="1:7" x14ac:dyDescent="0.3">
      <c r="A27" s="5"/>
      <c r="B27" s="557"/>
      <c r="C27" s="80" t="s">
        <v>54</v>
      </c>
      <c r="D27" s="77" t="str">
        <f>'G 2.4'!C8</f>
        <v>Soziale und generationsbezogene Gerechtigkeit</v>
      </c>
      <c r="E27" s="298" t="str">
        <f>IF(COUNTBLANK('G 2.4'!D8)&gt;0,"",'G 2.4'!D8)</f>
        <v/>
      </c>
      <c r="F27" s="238" t="str">
        <f>IF(COUNTBLANK('G 2.4'!J8)&gt;0,"Keine",'G 2.4'!J8)</f>
        <v>Keine</v>
      </c>
      <c r="G27" s="166"/>
    </row>
    <row r="28" spans="1:7" x14ac:dyDescent="0.3">
      <c r="A28" s="5"/>
      <c r="B28" s="557"/>
      <c r="C28" s="80" t="s">
        <v>55</v>
      </c>
      <c r="D28" s="77" t="str">
        <f>'G 2.4'!C9</f>
        <v xml:space="preserve">Projektinterne Gerechtigkeit
</v>
      </c>
      <c r="E28" s="298" t="str">
        <f>IF(COUNTBLANK('G 2.4'!D9)&gt;0,"",'G 2.4'!D9)</f>
        <v/>
      </c>
      <c r="F28" s="238" t="str">
        <f>IF(COUNTBLANK('G 2.4'!J9)&gt;0,"Keine",'G 2.4'!J9)</f>
        <v>Keine</v>
      </c>
      <c r="G28" s="166"/>
    </row>
    <row r="29" spans="1:7" x14ac:dyDescent="0.3">
      <c r="A29" s="5"/>
      <c r="B29" s="557"/>
      <c r="C29" s="80" t="s">
        <v>56</v>
      </c>
      <c r="D29" s="77" t="str">
        <f>'G 2.4'!C10</f>
        <v xml:space="preserve">Nachhaltige Beschaffung
</v>
      </c>
      <c r="E29" s="298" t="str">
        <f>IF(COUNTBLANK('G 2.4'!D10)&gt;0,"",'G 2.4'!D10)</f>
        <v/>
      </c>
      <c r="F29" s="238" t="str">
        <f>IF(COUNTBLANK('G 2.4'!J10)&gt;0,"Keine",'G 2.4'!J10)</f>
        <v>Keine</v>
      </c>
      <c r="G29" s="166"/>
    </row>
    <row r="30" spans="1:7" x14ac:dyDescent="0.3">
      <c r="A30" s="5"/>
      <c r="B30" s="557"/>
      <c r="C30" s="80" t="s">
        <v>57</v>
      </c>
      <c r="D30" s="77" t="str">
        <f>'G 3.1'!C7</f>
        <v xml:space="preserve">Sicherheit
</v>
      </c>
      <c r="E30" s="298" t="str">
        <f>IF(COUNTBLANK('G 3.1'!D7)&gt;0,"",'G 3.1'!D7)</f>
        <v/>
      </c>
      <c r="F30" s="238" t="str">
        <f>IF(COUNTBLANK('G 3.1'!J7)&gt;0,"Keine",'G 3.1'!J7)</f>
        <v>Keine</v>
      </c>
      <c r="G30" s="166"/>
    </row>
    <row r="31" spans="1:7" x14ac:dyDescent="0.3">
      <c r="A31" s="5"/>
      <c r="B31" s="557"/>
      <c r="C31" s="80" t="s">
        <v>58</v>
      </c>
      <c r="D31" s="77" t="str">
        <f>'G 3.1'!C8</f>
        <v xml:space="preserve">Resilienz
</v>
      </c>
      <c r="E31" s="298" t="str">
        <f>IF(COUNTBLANK('G 3.1'!D8)&gt;0,"",'G 3.1'!D8)</f>
        <v/>
      </c>
      <c r="F31" s="238" t="str">
        <f>IF(COUNTBLANK('G 3.1'!J8)&gt;0,"Keine",'G 3.1'!J8)</f>
        <v>Keine</v>
      </c>
      <c r="G31" s="166"/>
    </row>
    <row r="32" spans="1:7" x14ac:dyDescent="0.3">
      <c r="A32" s="5"/>
      <c r="B32" s="557"/>
      <c r="C32" s="80" t="s">
        <v>59</v>
      </c>
      <c r="D32" s="77" t="str">
        <f>'G 3.1'!C9</f>
        <v xml:space="preserve">Notfallszenarien
</v>
      </c>
      <c r="E32" s="298" t="str">
        <f>IF(COUNTBLANK('G 3.1'!D9)&gt;0,"",'G 3.1'!D9)</f>
        <v/>
      </c>
      <c r="F32" s="238" t="str">
        <f>IF(COUNTBLANK('G 3.1'!J9)&gt;0,"Keine",'G 3.1'!J9)</f>
        <v>Keine</v>
      </c>
      <c r="G32" s="166"/>
    </row>
    <row r="33" spans="1:7" x14ac:dyDescent="0.3">
      <c r="A33" s="5"/>
      <c r="B33" s="557"/>
      <c r="C33" s="80" t="s">
        <v>60</v>
      </c>
      <c r="D33" s="77" t="str">
        <f>'G 3.2'!C7</f>
        <v xml:space="preserve">Widerstandsfähigkeit
</v>
      </c>
      <c r="E33" s="298" t="str">
        <f>IF(COUNTBLANK('G 3.2'!D7)&gt;0,"",'G 3.2'!D7)</f>
        <v/>
      </c>
      <c r="F33" s="238" t="str">
        <f>IF(COUNTBLANK('G 3.2'!J7)&gt;0,"Keine",'G 3.2'!J7)</f>
        <v>Keine</v>
      </c>
      <c r="G33" s="166"/>
    </row>
    <row r="34" spans="1:7" x14ac:dyDescent="0.3">
      <c r="A34" s="5"/>
      <c r="B34" s="557"/>
      <c r="C34" s="80" t="s">
        <v>61</v>
      </c>
      <c r="D34" s="77" t="str">
        <f>'G 3.2'!C8</f>
        <v xml:space="preserve">Sicherheitsempfinden
</v>
      </c>
      <c r="E34" s="298" t="str">
        <f>IF(COUNTBLANK('G 3.2'!D8)&gt;0,"",'G 3.2'!D8)</f>
        <v/>
      </c>
      <c r="F34" s="238" t="str">
        <f>IF(COUNTBLANK('G 3.2'!J8)&gt;0,"Keine",'G 3.2'!J8)</f>
        <v>Keine</v>
      </c>
      <c r="G34" s="166"/>
    </row>
    <row r="35" spans="1:7" x14ac:dyDescent="0.3">
      <c r="A35" s="5"/>
      <c r="B35" s="280"/>
      <c r="C35" s="281"/>
      <c r="D35" s="300"/>
      <c r="E35" s="301"/>
      <c r="F35" s="302"/>
      <c r="G35" s="164"/>
    </row>
    <row r="36" spans="1:7" x14ac:dyDescent="0.3">
      <c r="A36" s="5"/>
      <c r="B36" s="466" t="s">
        <v>2</v>
      </c>
      <c r="C36" s="81" t="s">
        <v>62</v>
      </c>
      <c r="D36" s="77" t="str">
        <f>'W 1.1'!C7</f>
        <v xml:space="preserve">Lebenszykluskosten
</v>
      </c>
      <c r="E36" s="298" t="str">
        <f>IF(COUNTBLANK('W 1.1'!D7)&gt;0,"",'W 1.1'!D7)</f>
        <v/>
      </c>
      <c r="F36" s="238" t="str">
        <f>IF(COUNTBLANK('W 1.1'!J7)&gt;0,"Keine",'W 1.1'!J7)</f>
        <v>Keine</v>
      </c>
      <c r="G36" s="166"/>
    </row>
    <row r="37" spans="1:7" x14ac:dyDescent="0.3">
      <c r="A37" s="5"/>
      <c r="B37" s="467"/>
      <c r="C37" s="81" t="s">
        <v>63</v>
      </c>
      <c r="D37" s="77" t="str">
        <f>'W 1.1'!C8</f>
        <v xml:space="preserve">Überwachung und Unterhalt
</v>
      </c>
      <c r="E37" s="298" t="str">
        <f>IF(COUNTBLANK('W 1.1'!D8)&gt;0,"",'W 1.1'!D8)</f>
        <v/>
      </c>
      <c r="F37" s="238" t="str">
        <f>IF(COUNTBLANK('W 1.1'!J8)&gt;0,"Keine",'W 1.1'!J8)</f>
        <v>Keine</v>
      </c>
      <c r="G37" s="166"/>
    </row>
    <row r="38" spans="1:7" x14ac:dyDescent="0.3">
      <c r="A38" s="5"/>
      <c r="B38" s="467"/>
      <c r="C38" s="81" t="s">
        <v>64</v>
      </c>
      <c r="D38" s="77" t="str">
        <f>'W 1.1'!C9</f>
        <v xml:space="preserve">Kostenbasierende Risikoanalyse
</v>
      </c>
      <c r="E38" s="298" t="str">
        <f>IF(COUNTBLANK('W 1.1'!D9)&gt;0,"",'W 1.1'!D9)</f>
        <v/>
      </c>
      <c r="F38" s="238" t="str">
        <f>IF(COUNTBLANK('W 1.1'!J9)&gt;0,"Keine",'W 1.1'!J9)</f>
        <v>Keine</v>
      </c>
      <c r="G38" s="166"/>
    </row>
    <row r="39" spans="1:7" x14ac:dyDescent="0.3">
      <c r="A39" s="5"/>
      <c r="B39" s="467"/>
      <c r="C39" s="81" t="s">
        <v>65</v>
      </c>
      <c r="D39" s="77" t="str">
        <f>'W 1.2'!C7</f>
        <v xml:space="preserve">Anpassungsfähigkeit
</v>
      </c>
      <c r="E39" s="298" t="str">
        <f>IF(COUNTBLANK('W 1.2'!D7)&gt;0,"",'W 1.2'!D7)</f>
        <v/>
      </c>
      <c r="F39" s="238" t="str">
        <f>IF(COUNTBLANK('W 1.2'!J7)&gt;0,"Keine",'W 1.2'!J7)</f>
        <v>Keine</v>
      </c>
      <c r="G39" s="166"/>
    </row>
    <row r="40" spans="1:7" x14ac:dyDescent="0.3">
      <c r="A40" s="5"/>
      <c r="B40" s="467"/>
      <c r="C40" s="81" t="s">
        <v>66</v>
      </c>
      <c r="D40" s="77" t="str">
        <f>'W 1.2'!C8</f>
        <v>Rückbaubarkeit und Wiederverwendung</v>
      </c>
      <c r="E40" s="298" t="str">
        <f>IF(COUNTBLANK('W 1.2'!D8)&gt;0,"",'W 1.2'!D8)</f>
        <v/>
      </c>
      <c r="F40" s="238" t="str">
        <f>IF(COUNTBLANK('W 1.2'!J8)&gt;0,"Keine",'W 1.2'!J8)</f>
        <v>Keine</v>
      </c>
      <c r="G40" s="166"/>
    </row>
    <row r="41" spans="1:7" x14ac:dyDescent="0.3">
      <c r="A41" s="5"/>
      <c r="B41" s="467"/>
      <c r="C41" s="81" t="s">
        <v>67</v>
      </c>
      <c r="D41" s="77" t="str">
        <f>'W 2.1'!C7</f>
        <v xml:space="preserve">Analyse der Externalitäten
</v>
      </c>
      <c r="E41" s="298" t="str">
        <f>IF(COUNTBLANK('W 2.1'!D7)&gt;0,"",'W 2.1'!D7)</f>
        <v/>
      </c>
      <c r="F41" s="238" t="str">
        <f>IF(COUNTBLANK('W 2.1'!J7)&gt;0,"Keine",'W 2.1'!J7)</f>
        <v>Keine</v>
      </c>
      <c r="G41" s="166"/>
    </row>
    <row r="42" spans="1:7" x14ac:dyDescent="0.3">
      <c r="A42" s="5"/>
      <c r="B42" s="467"/>
      <c r="C42" s="81" t="s">
        <v>68</v>
      </c>
      <c r="D42" s="77" t="str">
        <f>'W 2.1'!C8</f>
        <v xml:space="preserve">Monitoring der Externalitäten
</v>
      </c>
      <c r="E42" s="298" t="str">
        <f>IF(COUNTBLANK('W 2.1'!D8)&gt;0,"",'W 2.1'!D8)</f>
        <v/>
      </c>
      <c r="F42" s="238" t="str">
        <f>IF(COUNTBLANK('W 2.1'!J8)&gt;0,"Keine",'W 2.1'!J8)</f>
        <v>Keine</v>
      </c>
      <c r="G42" s="166"/>
    </row>
    <row r="43" spans="1:7" x14ac:dyDescent="0.3">
      <c r="A43" s="5"/>
      <c r="B43" s="467"/>
      <c r="C43" s="81" t="s">
        <v>69</v>
      </c>
      <c r="D43" s="77" t="str">
        <f>'W 2.1'!C9</f>
        <v xml:space="preserve">Synergieeffekte
</v>
      </c>
      <c r="E43" s="298" t="str">
        <f>IF(COUNTBLANK('W 2.1'!D9)&gt;0,"",'W 2.1'!D9)</f>
        <v/>
      </c>
      <c r="F43" s="238" t="str">
        <f>IF(COUNTBLANK('W 2.1'!J9)&gt;0,"Keine",'W 2.1'!J9)</f>
        <v>Keine</v>
      </c>
      <c r="G43" s="166"/>
    </row>
    <row r="44" spans="1:7" x14ac:dyDescent="0.3">
      <c r="A44" s="5"/>
      <c r="B44" s="467"/>
      <c r="C44" s="81" t="s">
        <v>70</v>
      </c>
      <c r="D44" s="77" t="str">
        <f>'W 2.2'!C7</f>
        <v xml:space="preserve">Herkunft der Materialien
</v>
      </c>
      <c r="E44" s="298" t="str">
        <f>IF(COUNTBLANK('W 2.2'!D7)&gt;0,"",'W 2.2'!D7)</f>
        <v/>
      </c>
      <c r="F44" s="238" t="str">
        <f>IF(COUNTBLANK('W 2.2'!J7)&gt;0,"Keine",'W 2.2'!J7)</f>
        <v>Keine</v>
      </c>
      <c r="G44" s="166"/>
    </row>
    <row r="45" spans="1:7" x14ac:dyDescent="0.3">
      <c r="A45" s="5"/>
      <c r="B45" s="467"/>
      <c r="C45" s="81" t="s">
        <v>71</v>
      </c>
      <c r="D45" s="77" t="str">
        <f>'W 2.2'!C8</f>
        <v xml:space="preserve">Personelle Ressourcen
</v>
      </c>
      <c r="E45" s="298" t="str">
        <f>IF(COUNTBLANK('W 2.2'!D8)&gt;0,"",'W 2.2'!D8)</f>
        <v/>
      </c>
      <c r="F45" s="238" t="str">
        <f>IF(COUNTBLANK('W 2.2'!J8)&gt;0,"Keine",'W 2.2'!J8)</f>
        <v>Keine</v>
      </c>
      <c r="G45" s="166"/>
    </row>
    <row r="46" spans="1:7" x14ac:dyDescent="0.3">
      <c r="A46" s="5"/>
      <c r="B46" s="467"/>
      <c r="C46" s="81" t="s">
        <v>72</v>
      </c>
      <c r="D46" s="77" t="str">
        <f>'W 2.2'!C9</f>
        <v xml:space="preserve">Attraktivität der Region
</v>
      </c>
      <c r="E46" s="298" t="str">
        <f>IF(COUNTBLANK('W 2.2'!D9)&gt;0,"",'W 2.2'!D9)</f>
        <v/>
      </c>
      <c r="F46" s="238" t="str">
        <f>IF(COUNTBLANK('W 2.2'!J9)&gt;0,"Keine",'W 2.2'!J9)</f>
        <v>Keine</v>
      </c>
      <c r="G46" s="166"/>
    </row>
    <row r="47" spans="1:7" x14ac:dyDescent="0.3">
      <c r="A47" s="5"/>
      <c r="B47" s="467"/>
      <c r="C47" s="81" t="s">
        <v>73</v>
      </c>
      <c r="D47" s="77" t="str">
        <f>'W 2.2'!C10</f>
        <v xml:space="preserve">Zugangseinschränkungen
</v>
      </c>
      <c r="E47" s="298" t="str">
        <f>IF(COUNTBLANK('W 2.2'!D10)&gt;0,"",'W 2.2'!D10)</f>
        <v/>
      </c>
      <c r="F47" s="238" t="str">
        <f>IF(COUNTBLANK('W 2.2'!J10)&gt;0,"Keine",'W 2.2'!J10)</f>
        <v>Keine</v>
      </c>
      <c r="G47" s="166"/>
    </row>
    <row r="48" spans="1:7" x14ac:dyDescent="0.3">
      <c r="A48" s="5"/>
      <c r="B48" s="467"/>
      <c r="C48" s="81" t="s">
        <v>74</v>
      </c>
      <c r="D48" s="77" t="str">
        <f>'W 2.3'!C7</f>
        <v xml:space="preserve">Vorhandene Infrastrukturen
</v>
      </c>
      <c r="E48" s="298" t="str">
        <f>IF(COUNTBLANK('W 2.3'!D7)&gt;0,"",'W 2.3'!D7)</f>
        <v/>
      </c>
      <c r="F48" s="238" t="str">
        <f>IF(COUNTBLANK('W 2.3'!J7)&gt;0,"Keine",'W 2.3'!J7)</f>
        <v>Keine</v>
      </c>
      <c r="G48" s="166"/>
    </row>
    <row r="49" spans="1:7" x14ac:dyDescent="0.3">
      <c r="A49" s="5"/>
      <c r="B49" s="467"/>
      <c r="C49" s="81" t="s">
        <v>75</v>
      </c>
      <c r="D49" s="238" t="str">
        <f>'W 2.3'!C8</f>
        <v xml:space="preserve">Multifunktionalität
</v>
      </c>
      <c r="E49" s="298" t="str">
        <f>IF(COUNTBLANK('W 2.3'!D8)&gt;0,"",'W 2.3'!D8)</f>
        <v/>
      </c>
      <c r="F49" s="238" t="str">
        <f>IF(COUNTBLANK('W 2.3'!J8)&gt;0,"Keine",'W 2.3'!J8)</f>
        <v>Keine</v>
      </c>
      <c r="G49" s="166"/>
    </row>
    <row r="50" spans="1:7" x14ac:dyDescent="0.3">
      <c r="A50" s="5"/>
      <c r="B50" s="467"/>
      <c r="C50" s="81" t="s">
        <v>76</v>
      </c>
      <c r="D50" s="77" t="str">
        <f>'W 3.1'!C7</f>
        <v xml:space="preserve">Langfristige Finanzierung
</v>
      </c>
      <c r="E50" s="298" t="str">
        <f>IF(COUNTBLANK('W 3.1'!D7)&gt;0,"",'W 3.1'!D7)</f>
        <v/>
      </c>
      <c r="F50" s="238" t="str">
        <f>IF(COUNTBLANK('W 3.1'!J7)&gt;0,"Keine",'W 3.1'!J7)</f>
        <v>Keine</v>
      </c>
      <c r="G50" s="166"/>
    </row>
    <row r="51" spans="1:7" x14ac:dyDescent="0.3">
      <c r="A51" s="5"/>
      <c r="B51" s="467"/>
      <c r="C51" s="81" t="s">
        <v>77</v>
      </c>
      <c r="D51" s="77" t="str">
        <f>'W 3.1'!C8</f>
        <v xml:space="preserve">Kostendeckungsgrad
</v>
      </c>
      <c r="E51" s="298" t="str">
        <f>IF(COUNTBLANK('W 3.1'!D8)&gt;0,"",'W 3.1'!D8)</f>
        <v/>
      </c>
      <c r="F51" s="238" t="str">
        <f>IF(COUNTBLANK('W 3.1'!J8)&gt;0,"Keine",'W 3.1'!J8)</f>
        <v>Keine</v>
      </c>
      <c r="G51" s="166"/>
    </row>
    <row r="52" spans="1:7" x14ac:dyDescent="0.3">
      <c r="A52" s="5"/>
      <c r="B52" s="468"/>
      <c r="C52" s="81" t="s">
        <v>78</v>
      </c>
      <c r="D52" s="77" t="str">
        <f>'W 3.1'!C9</f>
        <v xml:space="preserve">Finanzierung der Risiken
</v>
      </c>
      <c r="E52" s="298" t="str">
        <f>IF(COUNTBLANK('W 3.1'!D9)&gt;0,"",'W 3.1'!D9)</f>
        <v/>
      </c>
      <c r="F52" s="238" t="str">
        <f>IF(COUNTBLANK('W 3.1'!J9)&gt;0,"Keine",'W 3.1'!J9)</f>
        <v>Keine</v>
      </c>
      <c r="G52" s="166"/>
    </row>
    <row r="53" spans="1:7" x14ac:dyDescent="0.3">
      <c r="A53" s="5"/>
      <c r="B53" s="283"/>
      <c r="C53" s="284"/>
      <c r="D53" s="300"/>
      <c r="E53" s="301"/>
      <c r="F53" s="302"/>
      <c r="G53" s="164"/>
    </row>
    <row r="54" spans="1:7" x14ac:dyDescent="0.3">
      <c r="A54" s="5"/>
      <c r="B54" s="473" t="s">
        <v>3</v>
      </c>
      <c r="C54" s="286" t="s">
        <v>79</v>
      </c>
      <c r="D54" s="377" t="str">
        <f>'U 1.1'!C7</f>
        <v xml:space="preserve">Energiebedarf
</v>
      </c>
      <c r="E54" s="303" t="str">
        <f>IF(COUNTBLANK('U 1.1'!D7)&gt;0,"",'U 1.1'!D7)</f>
        <v/>
      </c>
      <c r="F54" s="304" t="str">
        <f>IF(COUNTBLANK('U 1.1'!J7)&gt;0,"Keine",'U 1.1'!J7)</f>
        <v>Keine</v>
      </c>
      <c r="G54" s="149"/>
    </row>
    <row r="55" spans="1:7" x14ac:dyDescent="0.3">
      <c r="A55" s="5"/>
      <c r="B55" s="473"/>
      <c r="C55" s="82" t="s">
        <v>80</v>
      </c>
      <c r="D55" s="77" t="str">
        <f>'U 1.1'!C8</f>
        <v xml:space="preserve">Erneuerbare Energien
</v>
      </c>
      <c r="E55" s="303" t="str">
        <f>IF(COUNTBLANK('U 1.1'!D8)&gt;0,"",'U 1.1'!D8)</f>
        <v/>
      </c>
      <c r="F55" s="304" t="str">
        <f>IF(COUNTBLANK('U 1.1'!J8)&gt;0,"Keine",'U 1.1'!J8)</f>
        <v>Keine</v>
      </c>
      <c r="G55" s="166"/>
    </row>
    <row r="56" spans="1:7" x14ac:dyDescent="0.3">
      <c r="A56" s="5"/>
      <c r="B56" s="473"/>
      <c r="C56" s="82" t="s">
        <v>81</v>
      </c>
      <c r="D56" s="77" t="str">
        <f>'U 1.1'!C9</f>
        <v xml:space="preserve">Energiemonitoring
</v>
      </c>
      <c r="E56" s="303" t="str">
        <f>IF(COUNTBLANK('U 1.1'!D9)&gt;0,"",'U 1.1'!D9)</f>
        <v/>
      </c>
      <c r="F56" s="304" t="str">
        <f>IF(COUNTBLANK('U 1.1'!J9)&gt;0,"Keine",'U 1.1'!J9)</f>
        <v>Keine</v>
      </c>
      <c r="G56" s="166"/>
    </row>
    <row r="57" spans="1:7" x14ac:dyDescent="0.3">
      <c r="A57" s="5"/>
      <c r="B57" s="473"/>
      <c r="C57" s="82" t="s">
        <v>82</v>
      </c>
      <c r="D57" s="77" t="str">
        <f>'U 1.2'!C7</f>
        <v xml:space="preserve">Flächennutzung
</v>
      </c>
      <c r="E57" s="298" t="str">
        <f>IF(COUNTBLANK('U 1.2'!D7)&gt;0,"",'U 1.2'!D7)</f>
        <v/>
      </c>
      <c r="F57" s="238" t="str">
        <f>IF(COUNTBLANK('U 1.2'!J7)&gt;0,"Keine",'U 1.2'!J7)</f>
        <v>Keine</v>
      </c>
      <c r="G57" s="166"/>
    </row>
    <row r="58" spans="1:7" x14ac:dyDescent="0.3">
      <c r="A58" s="5"/>
      <c r="B58" s="473"/>
      <c r="C58" s="82" t="s">
        <v>83</v>
      </c>
      <c r="D58" s="77" t="str">
        <f>'U 1.2'!C8</f>
        <v xml:space="preserve">Umgang mit Boden
</v>
      </c>
      <c r="E58" s="298" t="str">
        <f>IF(COUNTBLANK('U 1.2'!D8)&gt;0,"",'U 1.2'!D8)</f>
        <v/>
      </c>
      <c r="F58" s="238" t="str">
        <f>IF(COUNTBLANK('U 1.2'!J8)&gt;0,"Keine",'U 1.2'!J8)</f>
        <v>Keine</v>
      </c>
      <c r="G58" s="166"/>
    </row>
    <row r="59" spans="1:7" x14ac:dyDescent="0.3">
      <c r="A59" s="5"/>
      <c r="B59" s="473"/>
      <c r="C59" s="82" t="s">
        <v>84</v>
      </c>
      <c r="D59" s="238" t="str">
        <f>'U 1.3'!C7</f>
        <v xml:space="preserve">Untersuchung belasteter Standorte
</v>
      </c>
      <c r="E59" s="298" t="str">
        <f>IF(COUNTBLANK('U 1.3'!D7)&gt;0,"",'U 1.3'!D7)</f>
        <v/>
      </c>
      <c r="F59" s="238" t="str">
        <f>IF(COUNTBLANK('U 1.3'!J7)&gt;0,"Keine",'U 1.3'!J7)</f>
        <v>Keine</v>
      </c>
      <c r="G59" s="166"/>
    </row>
    <row r="60" spans="1:7" x14ac:dyDescent="0.3">
      <c r="A60" s="5"/>
      <c r="B60" s="473"/>
      <c r="C60" s="82" t="s">
        <v>85</v>
      </c>
      <c r="D60" s="77" t="str">
        <f>'U 1.3'!C8</f>
        <v xml:space="preserve">Eingriffe auf belasteten Standorten
</v>
      </c>
      <c r="E60" s="298" t="str">
        <f>IF(COUNTBLANK('U 1.3'!D8)&gt;0,"",'U 1.3'!D8)</f>
        <v/>
      </c>
      <c r="F60" s="238" t="str">
        <f>IF(COUNTBLANK('U 1.3'!J8)&gt;0,"Keine",'U 1.3'!J8)</f>
        <v>Keine</v>
      </c>
      <c r="G60" s="166"/>
    </row>
    <row r="61" spans="1:7" x14ac:dyDescent="0.3">
      <c r="A61" s="5"/>
      <c r="B61" s="473"/>
      <c r="C61" s="82" t="s">
        <v>86</v>
      </c>
      <c r="D61" s="77" t="str">
        <f>'U 1.4'!C7</f>
        <v xml:space="preserve">Unverschmutzte Abfälle
</v>
      </c>
      <c r="E61" s="298" t="str">
        <f>IF(COUNTBLANK('U 1.4'!D7)&gt;0,"",'U 1.4'!D7)</f>
        <v/>
      </c>
      <c r="F61" s="238" t="str">
        <f>IF(COUNTBLANK('U 1.4'!J7)&gt;0,"Keine",'U 1.4'!J7)</f>
        <v>Keine</v>
      </c>
      <c r="G61" s="166"/>
    </row>
    <row r="62" spans="1:7" x14ac:dyDescent="0.3">
      <c r="A62" s="5"/>
      <c r="B62" s="473"/>
      <c r="C62" s="82" t="s">
        <v>87</v>
      </c>
      <c r="D62" s="77" t="str">
        <f>'U 1.4'!C8</f>
        <v xml:space="preserve">Verschmutzte Abfälle
</v>
      </c>
      <c r="E62" s="298" t="str">
        <f>IF(COUNTBLANK('U 1.4'!D8)&gt;0,"",'U 1.4'!D8)</f>
        <v/>
      </c>
      <c r="F62" s="238" t="str">
        <f>IF(COUNTBLANK('U 1.4'!J8)&gt;0,"Keine",'U 1.4'!J8)</f>
        <v>Keine</v>
      </c>
      <c r="G62" s="166"/>
    </row>
    <row r="63" spans="1:7" x14ac:dyDescent="0.3">
      <c r="A63" s="5"/>
      <c r="B63" s="473"/>
      <c r="C63" s="82" t="s">
        <v>88</v>
      </c>
      <c r="D63" s="77" t="str">
        <f>'U 1.5'!C7</f>
        <v xml:space="preserve">Materialbedarf
</v>
      </c>
      <c r="E63" s="298" t="str">
        <f>IF(COUNTBLANK('U 1.5'!D7)&gt;0,"",'U 1.5'!D7)</f>
        <v/>
      </c>
      <c r="F63" s="238" t="str">
        <f>IF(COUNTBLANK('U 1.5'!J7)&gt;0,"Keine",'U 1.5'!J7)</f>
        <v>Keine</v>
      </c>
      <c r="G63" s="166"/>
    </row>
    <row r="64" spans="1:7" x14ac:dyDescent="0.3">
      <c r="A64" s="5"/>
      <c r="B64" s="473"/>
      <c r="C64" s="82" t="s">
        <v>89</v>
      </c>
      <c r="D64" s="77" t="str">
        <f>'U 1.5'!C8</f>
        <v>Methoden und Produkte des Unterhalts</v>
      </c>
      <c r="E64" s="298" t="str">
        <f>IF(COUNTBLANK('U 1.5'!D8)&gt;0,"",'U 1.5'!D8)</f>
        <v/>
      </c>
      <c r="F64" s="238" t="str">
        <f>IF(COUNTBLANK('U 1.5'!J8)&gt;0,"Keine",'U 1.5'!J8)</f>
        <v>Keine</v>
      </c>
      <c r="G64" s="166"/>
    </row>
    <row r="65" spans="1:7" x14ac:dyDescent="0.3">
      <c r="A65" s="5"/>
      <c r="B65" s="473"/>
      <c r="C65" s="82" t="s">
        <v>90</v>
      </c>
      <c r="D65" s="77" t="str">
        <f>'U 1.5'!C9</f>
        <v xml:space="preserve">Trennbarkeit
</v>
      </c>
      <c r="E65" s="298" t="str">
        <f>IF(COUNTBLANK('U 1.5'!D9)&gt;0,"",'U 1.5'!D9)</f>
        <v/>
      </c>
      <c r="F65" s="238" t="str">
        <f>IF(COUNTBLANK('U 1.5'!J9)&gt;0,"Keine",'U 1.5'!J9)</f>
        <v>Keine</v>
      </c>
      <c r="G65" s="166"/>
    </row>
    <row r="66" spans="1:7" x14ac:dyDescent="0.3">
      <c r="A66" s="5"/>
      <c r="B66" s="473"/>
      <c r="C66" s="82" t="s">
        <v>91</v>
      </c>
      <c r="D66" s="77" t="str">
        <f>'U 2.1'!C7</f>
        <v xml:space="preserve">Treibhausgasemissionen
</v>
      </c>
      <c r="E66" s="298" t="str">
        <f>IF(COUNTBLANK('U 2.1'!D7)&gt;0,"",'U 2.1'!D7)</f>
        <v/>
      </c>
      <c r="F66" s="238" t="str">
        <f>IF(COUNTBLANK('U 2.1'!J7)&gt;0,"Keine",'U 2.1'!J7)</f>
        <v>Keine</v>
      </c>
      <c r="G66" s="166"/>
    </row>
    <row r="67" spans="1:7" x14ac:dyDescent="0.3">
      <c r="A67" s="5"/>
      <c r="B67" s="473"/>
      <c r="C67" s="82" t="s">
        <v>92</v>
      </c>
      <c r="D67" s="77" t="str">
        <f>'U 2.1'!C8</f>
        <v xml:space="preserve">Klimakompensation
</v>
      </c>
      <c r="E67" s="298" t="str">
        <f>IF(COUNTBLANK('U 2.1'!D8)&gt;0,"",'U 2.1'!D8)</f>
        <v/>
      </c>
      <c r="F67" s="238" t="str">
        <f>IF(COUNTBLANK('U 2.1'!J8)&gt;0,"Keine",'U 2.1'!J8)</f>
        <v>Keine</v>
      </c>
      <c r="G67" s="166"/>
    </row>
    <row r="68" spans="1:7" x14ac:dyDescent="0.3">
      <c r="A68" s="5"/>
      <c r="B68" s="473"/>
      <c r="C68" s="82" t="s">
        <v>93</v>
      </c>
      <c r="D68" s="77" t="str">
        <f>'U 2.1'!C9</f>
        <v xml:space="preserve">Mikroklima
</v>
      </c>
      <c r="E68" s="298" t="str">
        <f>IF(COUNTBLANK('U 2.1'!D9)&gt;0,"",'U 2.1'!D9)</f>
        <v/>
      </c>
      <c r="F68" s="238" t="str">
        <f>IF(COUNTBLANK('U 2.1'!J9)&gt;0,"Keine",'U 2.1'!J9)</f>
        <v>Keine</v>
      </c>
      <c r="G68" s="166"/>
    </row>
    <row r="69" spans="1:7" x14ac:dyDescent="0.3">
      <c r="A69" s="5"/>
      <c r="B69" s="473"/>
      <c r="C69" s="82" t="s">
        <v>94</v>
      </c>
      <c r="D69" s="77" t="str">
        <f>'U 2.2'!C7</f>
        <v xml:space="preserve">Luftschadstoffe und Gerüche
</v>
      </c>
      <c r="E69" s="298" t="str">
        <f>IF(COUNTBLANK('U 2.2'!D7)&gt;0,"",'U 2.2'!D7)</f>
        <v/>
      </c>
      <c r="F69" s="238" t="str">
        <f>IF(COUNTBLANK('U 2.2'!J7)&gt;0,"Keine",'U 2.2'!J7)</f>
        <v>Keine</v>
      </c>
      <c r="G69" s="166"/>
    </row>
    <row r="70" spans="1:7" x14ac:dyDescent="0.3">
      <c r="A70" s="5"/>
      <c r="B70" s="473"/>
      <c r="C70" s="82" t="s">
        <v>95</v>
      </c>
      <c r="D70" s="77" t="str">
        <f>'U 2.2'!C8</f>
        <v xml:space="preserve">Lärm und Erschütterungen
</v>
      </c>
      <c r="E70" s="298" t="str">
        <f>IF(COUNTBLANK('U 2.2'!D8)&gt;0,"",'U 2.2'!D8)</f>
        <v/>
      </c>
      <c r="F70" s="238" t="str">
        <f>IF(COUNTBLANK('U 2.2'!J8)&gt;0,"Keine",'U 2.2'!J8)</f>
        <v>Keine</v>
      </c>
      <c r="G70" s="166"/>
    </row>
    <row r="71" spans="1:7" x14ac:dyDescent="0.3">
      <c r="A71" s="5"/>
      <c r="B71" s="473"/>
      <c r="C71" s="82" t="s">
        <v>96</v>
      </c>
      <c r="D71" s="77" t="str">
        <f>'U 2.2'!C9</f>
        <v xml:space="preserve">Nichtionisierende Strahlung (NIS)
</v>
      </c>
      <c r="E71" s="298" t="str">
        <f>IF(COUNTBLANK('U 2.2'!D9)&gt;0,"",'U 2.2'!D9)</f>
        <v/>
      </c>
      <c r="F71" s="238" t="str">
        <f>IF(COUNTBLANK('U 2.2'!J9)&gt;0,"Keine",'U 2.2'!J9)</f>
        <v>Keine</v>
      </c>
      <c r="G71" s="166"/>
    </row>
    <row r="72" spans="1:7" x14ac:dyDescent="0.3">
      <c r="A72" s="5"/>
      <c r="B72" s="473"/>
      <c r="C72" s="82" t="s">
        <v>107</v>
      </c>
      <c r="D72" s="77" t="str">
        <f>'U 2.2'!C10</f>
        <v xml:space="preserve">Hitze und Licht
</v>
      </c>
      <c r="E72" s="298" t="str">
        <f>IF(COUNTBLANK('U 2.2'!D10)&gt;0,"",'U 2.2'!D10)</f>
        <v/>
      </c>
      <c r="F72" s="238" t="str">
        <f>IF(COUNTBLANK('U 2.2'!J10)&gt;0,"Keine",'U 2.2'!J10)</f>
        <v>Keine</v>
      </c>
      <c r="G72" s="166"/>
    </row>
    <row r="73" spans="1:7" x14ac:dyDescent="0.3">
      <c r="A73" s="5"/>
      <c r="B73" s="473"/>
      <c r="C73" s="82" t="s">
        <v>97</v>
      </c>
      <c r="D73" s="77" t="str">
        <f>'U 2.3'!C7</f>
        <v xml:space="preserve">Wasserqualität
</v>
      </c>
      <c r="E73" s="298" t="str">
        <f>IF(COUNTBLANK('U 2.3'!D7)&gt;0,"",'U 2.3'!D7)</f>
        <v/>
      </c>
      <c r="F73" s="238" t="str">
        <f>IF(COUNTBLANK('U 2.3'!J7)&gt;0,"Keine",'U 2.3'!J7)</f>
        <v>Keine</v>
      </c>
      <c r="G73" s="166"/>
    </row>
    <row r="74" spans="1:7" x14ac:dyDescent="0.3">
      <c r="A74" s="5"/>
      <c r="B74" s="473"/>
      <c r="C74" s="82" t="s">
        <v>98</v>
      </c>
      <c r="D74" s="77" t="str">
        <f>'U 2.3'!C8</f>
        <v xml:space="preserve">Wasserkreislauf
</v>
      </c>
      <c r="E74" s="298" t="str">
        <f>IF(COUNTBLANK('U 2.3'!D8)&gt;0,"",'U 2.3'!D8)</f>
        <v/>
      </c>
      <c r="F74" s="238" t="str">
        <f>IF(COUNTBLANK('U 2.3'!J8)&gt;0,"Keine",'U 2.3'!J8)</f>
        <v>Keine</v>
      </c>
      <c r="G74" s="166"/>
    </row>
    <row r="75" spans="1:7" x14ac:dyDescent="0.3">
      <c r="A75" s="5"/>
      <c r="B75" s="473"/>
      <c r="C75" s="82" t="s">
        <v>99</v>
      </c>
      <c r="D75" s="77" t="str">
        <f>'U 2.3'!C9</f>
        <v xml:space="preserve">Wasserbedarf
</v>
      </c>
      <c r="E75" s="298" t="str">
        <f>IF(COUNTBLANK('U 2.3'!D9)&gt;0,"",'U 2.3'!D9)</f>
        <v/>
      </c>
      <c r="F75" s="238" t="str">
        <f>IF(COUNTBLANK('U 2.3'!J9)&gt;0,"Keine",'U 2.3'!J9)</f>
        <v>Keine</v>
      </c>
      <c r="G75" s="166"/>
    </row>
    <row r="76" spans="1:7" x14ac:dyDescent="0.3">
      <c r="A76" s="5"/>
      <c r="B76" s="473"/>
      <c r="C76" s="82" t="s">
        <v>100</v>
      </c>
      <c r="D76" s="70" t="str">
        <f>'U 2.4'!C7</f>
        <v>Natürliche Lebensräume und Biodiversität</v>
      </c>
      <c r="E76" s="298" t="str">
        <f>IF(COUNTBLANK('U 2.4'!D7)&gt;0,"",'U 2.4'!D7)</f>
        <v/>
      </c>
      <c r="F76" s="238" t="str">
        <f>IF(COUNTBLANK('U 2.4'!J7)&gt;0,"Keine",'U 2.4'!J7)</f>
        <v>Keine</v>
      </c>
      <c r="G76" s="166"/>
    </row>
    <row r="77" spans="1:7" x14ac:dyDescent="0.3">
      <c r="A77" s="5"/>
      <c r="B77" s="473"/>
      <c r="C77" s="82" t="s">
        <v>101</v>
      </c>
      <c r="D77" s="77" t="str">
        <f>'U 2.4'!C8</f>
        <v xml:space="preserve">Vernetzung der Lebensräume
</v>
      </c>
      <c r="E77" s="298" t="str">
        <f>IF(COUNTBLANK('U 2.4'!D8)&gt;0,"",'U 2.4'!D8)</f>
        <v/>
      </c>
      <c r="F77" s="238" t="str">
        <f>IF(COUNTBLANK('U 2.4'!J8)&gt;0,"Keine",'U 2.4'!J8)</f>
        <v>Keine</v>
      </c>
      <c r="G77" s="166"/>
    </row>
    <row r="78" spans="1:7" x14ac:dyDescent="0.3">
      <c r="A78" s="5"/>
      <c r="B78" s="473"/>
      <c r="C78" s="82" t="s">
        <v>102</v>
      </c>
      <c r="D78" s="77" t="str">
        <f>'U 2.4'!C9</f>
        <v xml:space="preserve">Invasive gebietsfremde Arten
</v>
      </c>
      <c r="E78" s="298" t="str">
        <f>IF(COUNTBLANK('U 2.4'!D9)&gt;0,"",'U 2.4'!D9)</f>
        <v/>
      </c>
      <c r="F78" s="238" t="str">
        <f>IF(COUNTBLANK('U 2.4'!J9)&gt;0,"Keine",'U 2.4'!J9)</f>
        <v>Keine</v>
      </c>
      <c r="G78" s="166"/>
    </row>
    <row r="79" spans="1:7" x14ac:dyDescent="0.3">
      <c r="A79" s="5"/>
      <c r="B79" s="473"/>
      <c r="C79" s="82" t="s">
        <v>103</v>
      </c>
      <c r="D79" s="77" t="str">
        <f>'U 3.1'!C7</f>
        <v xml:space="preserve">Risiken durch Naturgefahren
</v>
      </c>
      <c r="E79" s="298" t="str">
        <f>IF(COUNTBLANK('U 3.1'!D7)&gt;0,"",'U 3.1'!D7)</f>
        <v/>
      </c>
      <c r="F79" s="238" t="str">
        <f>IF(COUNTBLANK('U 3.1'!J7)&gt;0,"Keine",'U 3.1'!J7)</f>
        <v>Keine</v>
      </c>
      <c r="G79" s="166"/>
    </row>
    <row r="80" spans="1:7" x14ac:dyDescent="0.3">
      <c r="A80" s="5"/>
      <c r="B80" s="473"/>
      <c r="C80" s="82" t="s">
        <v>104</v>
      </c>
      <c r="D80" s="77" t="str">
        <f>'U 3.1'!C8</f>
        <v xml:space="preserve">Einflüsse des Klimawandels
</v>
      </c>
      <c r="E80" s="298" t="str">
        <f>IF(COUNTBLANK('U 3.1'!D8)&gt;0,"",'U 3.1'!D8)</f>
        <v/>
      </c>
      <c r="F80" s="238" t="str">
        <f>IF(COUNTBLANK('U 3.1'!J8)&gt;0,"Keine",'U 3.1'!J8)</f>
        <v>Keine</v>
      </c>
      <c r="G80" s="166"/>
    </row>
    <row r="81" spans="1:7" x14ac:dyDescent="0.3">
      <c r="A81" s="5"/>
      <c r="B81" s="474"/>
      <c r="C81" s="82" t="s">
        <v>105</v>
      </c>
      <c r="D81" s="77" t="str">
        <f>'U 3.2'!C7</f>
        <v xml:space="preserve">Störfälle und Gefahrengüter
</v>
      </c>
      <c r="E81" s="298" t="str">
        <f>IF(COUNTBLANK('U 3.2'!D7)&gt;0,"",'U 3.2'!D7)</f>
        <v/>
      </c>
      <c r="F81" s="238" t="str">
        <f>IF(COUNTBLANK('U 3.2'!J7)&gt;0,"Keine",'U 3.2'!J7)</f>
        <v>Keine</v>
      </c>
      <c r="G81" s="166"/>
    </row>
    <row r="82" spans="1:7" x14ac:dyDescent="0.3">
      <c r="C82" s="58"/>
      <c r="D82" s="58"/>
    </row>
  </sheetData>
  <sheetProtection algorithmName="SHA-512" hashValue="IzZF37mYGgQw8Z5mK1wndWIPkI/ipu0ZIgNBDcRxnmLCmvRhr21vV76fbHqo2632jFJVRQBHEKMuG8iepOS8vQ==" saltValue="O4wMCb+ioVT8l2peh4XYcA==" spinCount="100000" sheet="1" formatCells="0" formatColumns="0" formatRows="0" insertColumns="0" insertRows="0" insertHyperlinks="0" deleteColumns="0" deleteRows="0" sort="0" autoFilter="0" pivotTables="0"/>
  <mergeCells count="5">
    <mergeCell ref="B54:B81"/>
    <mergeCell ref="B36:B52"/>
    <mergeCell ref="B13:B34"/>
    <mergeCell ref="B4:B11"/>
    <mergeCell ref="B3:C3"/>
  </mergeCells>
  <phoneticPr fontId="50" type="noConversion"/>
  <printOptions horizontalCentered="1"/>
  <pageMargins left="0.70866141732283472" right="0.70866141732283472" top="1.5748031496062993" bottom="0.74803149606299213" header="0.31496062992125984" footer="0.31496062992125984"/>
  <pageSetup paperSize="8" fitToHeight="0" orientation="landscape" r:id="rId1"/>
  <headerFooter>
    <oddHeader>&amp;L&amp;"Arial Narrow,Normal"&amp;9Bewertungstool V1.1&amp;C&amp;"Arial Narrow,Gras"&amp;14Massnahmentabelle
&amp;12Zusammenstellung der Daten aus dem Excel-Tool&amp;14
&amp;R&amp;"Arial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1"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F18D5-D65B-4A46-A2DF-CC42995ABA9D}">
  <sheetPr>
    <tabColor rgb="FF7030A0"/>
  </sheetPr>
  <dimension ref="A1:AL34"/>
  <sheetViews>
    <sheetView showGridLines="0" view="pageLayout" zoomScaleNormal="100" zoomScaleSheetLayoutView="100" workbookViewId="0">
      <selection activeCell="L3" sqref="L3"/>
    </sheetView>
  </sheetViews>
  <sheetFormatPr baseColWidth="10" defaultColWidth="10.85546875" defaultRowHeight="16.5" x14ac:dyDescent="0.3"/>
  <cols>
    <col min="1" max="1" width="10.85546875" style="56" customWidth="1"/>
    <col min="2" max="2" width="10.85546875" style="36" customWidth="1"/>
    <col min="3" max="3" width="10.85546875" style="4"/>
    <col min="4" max="4" width="11.28515625" style="4" customWidth="1"/>
    <col min="5" max="7" width="10.85546875" style="4"/>
    <col min="8" max="10" width="6.7109375" style="4" customWidth="1"/>
    <col min="11" max="11" width="6.42578125" style="4" customWidth="1"/>
    <col min="12" max="12" width="44.28515625" style="142" customWidth="1"/>
    <col min="13" max="13" width="9.5703125" style="142" customWidth="1"/>
    <col min="14" max="14" width="4.5703125" style="142" customWidth="1"/>
    <col min="15" max="15" width="8.5703125" style="142" customWidth="1"/>
    <col min="16" max="16" width="4.42578125" style="142" customWidth="1"/>
    <col min="17" max="17" width="16" style="142" customWidth="1"/>
    <col min="18" max="18" width="8.5703125" style="142" customWidth="1"/>
    <col min="19" max="19" width="55.140625" style="142" bestFit="1" customWidth="1"/>
    <col min="20" max="20" width="7.42578125" style="295" bestFit="1" customWidth="1"/>
    <col min="21" max="21" width="7.7109375" style="295" customWidth="1"/>
    <col min="22" max="22" width="7.7109375" style="4" customWidth="1"/>
    <col min="23" max="24" width="7.7109375" style="295" customWidth="1"/>
    <col min="25" max="25" width="7.7109375" style="4" customWidth="1"/>
    <col min="26" max="27" width="7.7109375" style="295" customWidth="1"/>
    <col min="28" max="28" width="7.7109375" style="4" customWidth="1"/>
    <col min="29" max="38" width="10.85546875" style="295"/>
    <col min="39" max="16384" width="10.85546875" style="4"/>
  </cols>
  <sheetData>
    <row r="1" spans="1:28" ht="8.4499999999999993" customHeight="1" thickBot="1" x14ac:dyDescent="0.35"/>
    <row r="2" spans="1:28" x14ac:dyDescent="0.3">
      <c r="A2" s="57"/>
      <c r="K2" s="169" t="s">
        <v>175</v>
      </c>
      <c r="N2" s="542" t="s">
        <v>228</v>
      </c>
      <c r="O2" s="538"/>
      <c r="P2" s="538" t="s">
        <v>229</v>
      </c>
      <c r="Q2" s="538"/>
      <c r="R2" s="538" t="s">
        <v>175</v>
      </c>
      <c r="S2" s="577"/>
      <c r="T2" s="559" t="s">
        <v>290</v>
      </c>
      <c r="U2" s="559" t="s">
        <v>291</v>
      </c>
      <c r="V2" s="561" t="s">
        <v>292</v>
      </c>
      <c r="W2" s="567" t="s">
        <v>294</v>
      </c>
      <c r="X2" s="567" t="s">
        <v>293</v>
      </c>
      <c r="Y2" s="569" t="s">
        <v>292</v>
      </c>
      <c r="Z2" s="563" t="s">
        <v>295</v>
      </c>
      <c r="AA2" s="563" t="s">
        <v>296</v>
      </c>
      <c r="AB2" s="565" t="s">
        <v>297</v>
      </c>
    </row>
    <row r="3" spans="1:28" ht="15.75" customHeight="1" thickBot="1" x14ac:dyDescent="0.35">
      <c r="A3" s="57"/>
      <c r="B3" s="37"/>
      <c r="C3" s="169"/>
      <c r="K3" s="1" t="str">
        <f>Übersicht!F8</f>
        <v>R 1.1</v>
      </c>
      <c r="L3" s="2" t="str">
        <f>Übersicht!G8</f>
        <v>Anwendung des SNBS-Infrastruktur</v>
      </c>
      <c r="M3" s="2"/>
      <c r="N3" s="543"/>
      <c r="O3" s="540"/>
      <c r="P3" s="540"/>
      <c r="Q3" s="540"/>
      <c r="R3" s="540"/>
      <c r="S3" s="578"/>
      <c r="T3" s="560"/>
      <c r="U3" s="560"/>
      <c r="V3" s="562"/>
      <c r="W3" s="568"/>
      <c r="X3" s="568"/>
      <c r="Y3" s="570"/>
      <c r="Z3" s="564"/>
      <c r="AA3" s="564"/>
      <c r="AB3" s="566"/>
    </row>
    <row r="4" spans="1:28" ht="15.75" customHeight="1" x14ac:dyDescent="0.3">
      <c r="A4" s="58"/>
      <c r="B4" s="170"/>
      <c r="C4" s="170"/>
      <c r="K4" s="1" t="str">
        <f>Übersicht!F9</f>
        <v>R 1.2</v>
      </c>
      <c r="L4" s="2" t="str">
        <f>Übersicht!G9</f>
        <v>Ziele und Grenzen</v>
      </c>
      <c r="M4" s="2"/>
      <c r="N4" s="544" t="s">
        <v>110</v>
      </c>
      <c r="O4" s="550" t="s">
        <v>218</v>
      </c>
      <c r="P4" s="550" t="s">
        <v>122</v>
      </c>
      <c r="Q4" s="550" t="s">
        <v>218</v>
      </c>
      <c r="R4" s="190" t="s">
        <v>120</v>
      </c>
      <c r="S4" s="234" t="s">
        <v>390</v>
      </c>
      <c r="T4" s="420">
        <v>1</v>
      </c>
      <c r="U4" s="420">
        <v>2</v>
      </c>
      <c r="V4" s="210" t="e">
        <f>IF(ISNA(T4),2,IF(ISBLANK(T4),2,NA()))</f>
        <v>#N/A</v>
      </c>
      <c r="W4" s="420">
        <v>1.5</v>
      </c>
      <c r="X4" s="420">
        <v>2</v>
      </c>
      <c r="Y4" s="210" t="e">
        <f>IF(ISNA(W4),2,IF(ISBLANK(W4),2,NA()))</f>
        <v>#N/A</v>
      </c>
      <c r="Z4" s="420"/>
      <c r="AA4" s="420"/>
      <c r="AB4" s="210">
        <f>IF(ISNA(Z4),2,IF(ISBLANK(Z4),2,NA()))</f>
        <v>2</v>
      </c>
    </row>
    <row r="5" spans="1:28" ht="15.75" customHeight="1" x14ac:dyDescent="0.3">
      <c r="A5" s="58"/>
      <c r="B5" s="170"/>
      <c r="C5" s="170"/>
      <c r="K5" s="1" t="str">
        <f>Übersicht!F10</f>
        <v>R 1.3</v>
      </c>
      <c r="L5" s="2" t="str">
        <f>Übersicht!G10</f>
        <v>Zielkonflikte und Synergien</v>
      </c>
      <c r="M5" s="2"/>
      <c r="N5" s="545"/>
      <c r="O5" s="551"/>
      <c r="P5" s="551"/>
      <c r="Q5" s="551"/>
      <c r="R5" s="191" t="s">
        <v>119</v>
      </c>
      <c r="S5" s="234" t="s">
        <v>180</v>
      </c>
      <c r="T5" s="421">
        <v>1</v>
      </c>
      <c r="U5" s="421">
        <v>2</v>
      </c>
      <c r="V5" s="211" t="e">
        <f t="shared" ref="V5:V32" si="0">IF(ISNA(T5),2,IF(ISBLANK(T5),2,NA()))</f>
        <v>#N/A</v>
      </c>
      <c r="W5" s="421">
        <v>1</v>
      </c>
      <c r="X5" s="421">
        <v>2</v>
      </c>
      <c r="Y5" s="211" t="e">
        <f>IF(ISNA(W5),2,IF(ISBLANK(W5),2,NA()))</f>
        <v>#N/A</v>
      </c>
      <c r="Z5" s="421"/>
      <c r="AA5" s="421"/>
      <c r="AB5" s="211">
        <f t="shared" ref="AB5:AB32" si="1">IF(ISNA(Z5),2,IF(ISBLANK(Z5),2,NA()))</f>
        <v>2</v>
      </c>
    </row>
    <row r="6" spans="1:28" ht="15.75" customHeight="1" thickBot="1" x14ac:dyDescent="0.35">
      <c r="A6" s="58"/>
      <c r="B6" s="170"/>
      <c r="C6" s="170"/>
      <c r="K6" s="1" t="str">
        <f>Übersicht!F11</f>
        <v>G 1.1</v>
      </c>
      <c r="L6" s="2" t="str">
        <f>Übersicht!G11</f>
        <v>Raumplanung, Landschaften, Kultur- und Naturerbe</v>
      </c>
      <c r="M6" s="2"/>
      <c r="N6" s="546"/>
      <c r="O6" s="552"/>
      <c r="P6" s="552"/>
      <c r="Q6" s="552"/>
      <c r="R6" s="192" t="s">
        <v>121</v>
      </c>
      <c r="S6" s="193" t="s">
        <v>181</v>
      </c>
      <c r="T6" s="422">
        <v>1</v>
      </c>
      <c r="U6" s="422">
        <v>2</v>
      </c>
      <c r="V6" s="212" t="e">
        <f t="shared" si="0"/>
        <v>#N/A</v>
      </c>
      <c r="W6" s="422">
        <v>1.2</v>
      </c>
      <c r="X6" s="422">
        <v>2</v>
      </c>
      <c r="Y6" s="212" t="e">
        <f t="shared" ref="Y6:Y32" si="2">IF(ISNA(W6),2,IF(ISBLANK(W6),2,NA()))</f>
        <v>#N/A</v>
      </c>
      <c r="Z6" s="422"/>
      <c r="AA6" s="422"/>
      <c r="AB6" s="212">
        <f t="shared" si="1"/>
        <v>2</v>
      </c>
    </row>
    <row r="7" spans="1:28" ht="15.75" customHeight="1" x14ac:dyDescent="0.3">
      <c r="A7" s="58"/>
      <c r="B7" s="170"/>
      <c r="C7" s="170"/>
      <c r="K7" s="1" t="str">
        <f>Übersicht!F12</f>
        <v>G 1.2</v>
      </c>
      <c r="L7" s="2" t="str">
        <f>Übersicht!G12</f>
        <v>Wohnqualität und Zusammenleben</v>
      </c>
      <c r="M7" s="2"/>
      <c r="N7" s="523" t="s">
        <v>1</v>
      </c>
      <c r="O7" s="571" t="s">
        <v>215</v>
      </c>
      <c r="P7" s="521" t="s">
        <v>4</v>
      </c>
      <c r="Q7" s="521" t="s">
        <v>219</v>
      </c>
      <c r="R7" s="194" t="s">
        <v>11</v>
      </c>
      <c r="S7" s="380" t="s">
        <v>183</v>
      </c>
      <c r="T7" s="420">
        <v>2</v>
      </c>
      <c r="U7" s="420">
        <v>2</v>
      </c>
      <c r="V7" s="210" t="e">
        <f t="shared" si="0"/>
        <v>#N/A</v>
      </c>
      <c r="W7" s="420">
        <v>2</v>
      </c>
      <c r="X7" s="420">
        <v>2</v>
      </c>
      <c r="Y7" s="210" t="e">
        <f t="shared" si="2"/>
        <v>#N/A</v>
      </c>
      <c r="Z7" s="420"/>
      <c r="AA7" s="420"/>
      <c r="AB7" s="210">
        <f t="shared" si="1"/>
        <v>2</v>
      </c>
    </row>
    <row r="8" spans="1:28" ht="15.75" customHeight="1" x14ac:dyDescent="0.3">
      <c r="A8" s="58"/>
      <c r="B8" s="170"/>
      <c r="C8" s="170"/>
      <c r="K8" s="2" t="str">
        <f>Übersicht!F13</f>
        <v>G 1.3</v>
      </c>
      <c r="L8" s="2" t="str">
        <f>Übersicht!G13</f>
        <v>Zugänglichkeit und Aufenthaltsqualität</v>
      </c>
      <c r="M8" s="2"/>
      <c r="N8" s="524"/>
      <c r="O8" s="572"/>
      <c r="P8" s="522" t="e">
        <v>#VALUE!</v>
      </c>
      <c r="Q8" s="522"/>
      <c r="R8" s="195" t="s">
        <v>12</v>
      </c>
      <c r="S8" s="234" t="s">
        <v>184</v>
      </c>
      <c r="T8" s="421">
        <v>1</v>
      </c>
      <c r="U8" s="421">
        <v>1</v>
      </c>
      <c r="V8" s="211" t="e">
        <f t="shared" si="0"/>
        <v>#N/A</v>
      </c>
      <c r="W8" s="421">
        <v>1</v>
      </c>
      <c r="X8" s="421">
        <v>1</v>
      </c>
      <c r="Y8" s="211" t="e">
        <f t="shared" si="2"/>
        <v>#N/A</v>
      </c>
      <c r="Z8" s="421"/>
      <c r="AA8" s="421"/>
      <c r="AB8" s="211">
        <f t="shared" si="1"/>
        <v>2</v>
      </c>
    </row>
    <row r="9" spans="1:28" ht="15.75" customHeight="1" x14ac:dyDescent="0.3">
      <c r="A9" s="58"/>
      <c r="B9" s="170"/>
      <c r="C9" s="170"/>
      <c r="K9" s="1" t="str">
        <f>Übersicht!F14</f>
        <v>G 2.1</v>
      </c>
      <c r="L9" s="2" t="str">
        <f>Übersicht!G14</f>
        <v>Kommunikation und Partizipation</v>
      </c>
      <c r="M9" s="2"/>
      <c r="N9" s="524"/>
      <c r="O9" s="572"/>
      <c r="P9" s="522"/>
      <c r="Q9" s="522"/>
      <c r="R9" s="195" t="s">
        <v>13</v>
      </c>
      <c r="S9" s="234" t="s">
        <v>185</v>
      </c>
      <c r="T9" s="421">
        <v>1</v>
      </c>
      <c r="U9" s="421">
        <v>1</v>
      </c>
      <c r="V9" s="211" t="e">
        <f t="shared" si="0"/>
        <v>#N/A</v>
      </c>
      <c r="W9" s="421">
        <v>1</v>
      </c>
      <c r="X9" s="421">
        <v>1</v>
      </c>
      <c r="Y9" s="211" t="e">
        <f t="shared" si="2"/>
        <v>#N/A</v>
      </c>
      <c r="Z9" s="421"/>
      <c r="AA9" s="421"/>
      <c r="AB9" s="211">
        <f t="shared" si="1"/>
        <v>2</v>
      </c>
    </row>
    <row r="10" spans="1:28" ht="15.75" customHeight="1" x14ac:dyDescent="0.3">
      <c r="A10" s="58"/>
      <c r="B10" s="76"/>
      <c r="C10" s="76"/>
      <c r="K10" s="1" t="str">
        <f>Übersicht!F15</f>
        <v>G 2.2</v>
      </c>
      <c r="L10" s="2" t="str">
        <f>Übersicht!G15</f>
        <v>Integrität und Arbeitsbedingungen</v>
      </c>
      <c r="M10" s="2"/>
      <c r="N10" s="524"/>
      <c r="O10" s="572"/>
      <c r="P10" s="522" t="s">
        <v>7</v>
      </c>
      <c r="Q10" s="522" t="s">
        <v>220</v>
      </c>
      <c r="R10" s="195" t="s">
        <v>14</v>
      </c>
      <c r="S10" s="234" t="s">
        <v>186</v>
      </c>
      <c r="T10" s="421"/>
      <c r="U10" s="421"/>
      <c r="V10" s="211">
        <f>IF(ISNA(T10),2,IF(ISBLANK(T10),2,NA()))</f>
        <v>2</v>
      </c>
      <c r="W10" s="421"/>
      <c r="X10" s="421"/>
      <c r="Y10" s="211">
        <f t="shared" si="2"/>
        <v>2</v>
      </c>
      <c r="Z10" s="421"/>
      <c r="AA10" s="421"/>
      <c r="AB10" s="211">
        <f t="shared" si="1"/>
        <v>2</v>
      </c>
    </row>
    <row r="11" spans="1:28" ht="15.75" customHeight="1" x14ac:dyDescent="0.3">
      <c r="A11" s="58"/>
      <c r="B11" s="76"/>
      <c r="C11" s="76"/>
      <c r="K11" s="1" t="str">
        <f>Übersicht!F16</f>
        <v>G 2.3</v>
      </c>
      <c r="L11" s="2" t="str">
        <f>Übersicht!G16</f>
        <v>Rechtssicherheit</v>
      </c>
      <c r="M11" s="2"/>
      <c r="N11" s="524"/>
      <c r="O11" s="572"/>
      <c r="P11" s="522"/>
      <c r="Q11" s="522"/>
      <c r="R11" s="195" t="s">
        <v>15</v>
      </c>
      <c r="S11" s="234" t="s">
        <v>187</v>
      </c>
      <c r="T11" s="421">
        <v>1</v>
      </c>
      <c r="U11" s="421">
        <v>2</v>
      </c>
      <c r="V11" s="211" t="e">
        <f t="shared" si="0"/>
        <v>#N/A</v>
      </c>
      <c r="W11" s="421">
        <v>1</v>
      </c>
      <c r="X11" s="421">
        <v>2</v>
      </c>
      <c r="Y11" s="211" t="e">
        <f t="shared" si="2"/>
        <v>#N/A</v>
      </c>
      <c r="Z11" s="421"/>
      <c r="AA11" s="421"/>
      <c r="AB11" s="211">
        <f t="shared" si="1"/>
        <v>2</v>
      </c>
    </row>
    <row r="12" spans="1:28" ht="15.75" customHeight="1" x14ac:dyDescent="0.3">
      <c r="A12" s="58"/>
      <c r="B12" s="76"/>
      <c r="C12" s="76"/>
      <c r="K12" s="1" t="str">
        <f>Übersicht!F17</f>
        <v>G 2.4</v>
      </c>
      <c r="L12" s="2" t="str">
        <f>Übersicht!G17</f>
        <v>Suffizienz, Gerechtigkeit und Beschaffung</v>
      </c>
      <c r="M12" s="2"/>
      <c r="N12" s="524"/>
      <c r="O12" s="572"/>
      <c r="P12" s="522" t="e">
        <v>#VALUE!</v>
      </c>
      <c r="Q12" s="522"/>
      <c r="R12" s="195" t="s">
        <v>16</v>
      </c>
      <c r="S12" s="234" t="s">
        <v>188</v>
      </c>
      <c r="T12" s="421">
        <v>1</v>
      </c>
      <c r="U12" s="421">
        <v>1.4</v>
      </c>
      <c r="V12" s="211" t="e">
        <f t="shared" si="0"/>
        <v>#N/A</v>
      </c>
      <c r="W12" s="421">
        <v>1.5</v>
      </c>
      <c r="X12" s="421">
        <v>2</v>
      </c>
      <c r="Y12" s="211" t="e">
        <f>IF(ISNA(W12),2,IF(ISBLANK(W12),2,NA()))</f>
        <v>#N/A</v>
      </c>
      <c r="Z12" s="421"/>
      <c r="AA12" s="421"/>
      <c r="AB12" s="211">
        <f t="shared" si="1"/>
        <v>2</v>
      </c>
    </row>
    <row r="13" spans="1:28" ht="15.75" customHeight="1" x14ac:dyDescent="0.3">
      <c r="A13" s="58"/>
      <c r="B13" s="76"/>
      <c r="C13" s="76"/>
      <c r="K13" s="1" t="str">
        <f>Übersicht!F18</f>
        <v>G 3.1</v>
      </c>
      <c r="L13" s="2" t="str">
        <f>Übersicht!G18</f>
        <v>Sicherheit und Resilienz</v>
      </c>
      <c r="M13" s="2"/>
      <c r="N13" s="524"/>
      <c r="O13" s="572"/>
      <c r="P13" s="522"/>
      <c r="Q13" s="522"/>
      <c r="R13" s="195" t="s">
        <v>17</v>
      </c>
      <c r="S13" s="234" t="s">
        <v>189</v>
      </c>
      <c r="T13" s="421">
        <v>1</v>
      </c>
      <c r="U13" s="421">
        <v>1.3333333333333333</v>
      </c>
      <c r="V13" s="211" t="e">
        <f t="shared" si="0"/>
        <v>#N/A</v>
      </c>
      <c r="W13" s="421">
        <v>1</v>
      </c>
      <c r="X13" s="421">
        <v>1.3333333333333333</v>
      </c>
      <c r="Y13" s="211" t="e">
        <f t="shared" si="2"/>
        <v>#N/A</v>
      </c>
      <c r="Z13" s="421"/>
      <c r="AA13" s="421"/>
      <c r="AB13" s="211">
        <f t="shared" si="1"/>
        <v>2</v>
      </c>
    </row>
    <row r="14" spans="1:28" ht="15.75" customHeight="1" x14ac:dyDescent="0.3">
      <c r="A14" s="58"/>
      <c r="B14" s="76"/>
      <c r="C14" s="76"/>
      <c r="K14" s="1" t="str">
        <f>Übersicht!F19</f>
        <v>G 3.2</v>
      </c>
      <c r="L14" s="2" t="str">
        <f>Übersicht!G19</f>
        <v>Schutz vor Gewalt und Kriminalität</v>
      </c>
      <c r="M14" s="2"/>
      <c r="N14" s="524"/>
      <c r="O14" s="572"/>
      <c r="P14" s="522" t="s">
        <v>8</v>
      </c>
      <c r="Q14" s="522" t="s">
        <v>221</v>
      </c>
      <c r="R14" s="195" t="s">
        <v>18</v>
      </c>
      <c r="S14" s="234" t="s">
        <v>190</v>
      </c>
      <c r="T14" s="421">
        <v>1</v>
      </c>
      <c r="U14" s="421">
        <v>1.6</v>
      </c>
      <c r="V14" s="211" t="e">
        <f t="shared" si="0"/>
        <v>#N/A</v>
      </c>
      <c r="W14" s="421">
        <v>1.3</v>
      </c>
      <c r="X14" s="421">
        <v>1.6</v>
      </c>
      <c r="Y14" s="211" t="e">
        <f t="shared" si="2"/>
        <v>#N/A</v>
      </c>
      <c r="Z14" s="421"/>
      <c r="AA14" s="421"/>
      <c r="AB14" s="211">
        <f t="shared" si="1"/>
        <v>2</v>
      </c>
    </row>
    <row r="15" spans="1:28" ht="15.75" customHeight="1" thickBot="1" x14ac:dyDescent="0.35">
      <c r="A15" s="58"/>
      <c r="B15" s="76"/>
      <c r="C15" s="76"/>
      <c r="K15" s="1" t="str">
        <f>Übersicht!F20</f>
        <v>W 1.1</v>
      </c>
      <c r="L15" s="2" t="str">
        <f>Übersicht!G20</f>
        <v>Effizienz des Lebenszyklus</v>
      </c>
      <c r="M15" s="2"/>
      <c r="N15" s="524"/>
      <c r="O15" s="573"/>
      <c r="P15" s="522"/>
      <c r="Q15" s="522"/>
      <c r="R15" s="195" t="s">
        <v>19</v>
      </c>
      <c r="S15" s="193" t="s">
        <v>191</v>
      </c>
      <c r="T15" s="422">
        <v>1</v>
      </c>
      <c r="U15" s="422">
        <v>1.5</v>
      </c>
      <c r="V15" s="212" t="e">
        <f t="shared" si="0"/>
        <v>#N/A</v>
      </c>
      <c r="W15" s="422">
        <v>1</v>
      </c>
      <c r="X15" s="422">
        <v>1.5</v>
      </c>
      <c r="Y15" s="212" t="e">
        <f t="shared" si="2"/>
        <v>#N/A</v>
      </c>
      <c r="Z15" s="422"/>
      <c r="AA15" s="422"/>
      <c r="AB15" s="212">
        <f t="shared" si="1"/>
        <v>2</v>
      </c>
    </row>
    <row r="16" spans="1:28" ht="15.75" customHeight="1" x14ac:dyDescent="0.3">
      <c r="A16" s="58"/>
      <c r="B16" s="76"/>
      <c r="C16" s="76"/>
      <c r="K16" s="1" t="str">
        <f>Übersicht!F21</f>
        <v>W 1.2</v>
      </c>
      <c r="L16" s="2" t="str">
        <f>Übersicht!G21</f>
        <v>Anpassungsfähigkeit, Rückbaufähigkeit und Wiederverwendbarkeit</v>
      </c>
      <c r="M16" s="2"/>
      <c r="N16" s="518" t="s">
        <v>2</v>
      </c>
      <c r="O16" s="574" t="s">
        <v>216</v>
      </c>
      <c r="P16" s="513" t="s">
        <v>5</v>
      </c>
      <c r="Q16" s="513" t="s">
        <v>222</v>
      </c>
      <c r="R16" s="196" t="s">
        <v>20</v>
      </c>
      <c r="S16" s="380" t="s">
        <v>195</v>
      </c>
      <c r="T16" s="420">
        <v>1</v>
      </c>
      <c r="U16" s="420">
        <v>1.5</v>
      </c>
      <c r="V16" s="210" t="e">
        <f t="shared" si="0"/>
        <v>#N/A</v>
      </c>
      <c r="W16" s="420">
        <v>1.2</v>
      </c>
      <c r="X16" s="420">
        <v>1.5</v>
      </c>
      <c r="Y16" s="210" t="e">
        <f t="shared" si="2"/>
        <v>#N/A</v>
      </c>
      <c r="Z16" s="420"/>
      <c r="AA16" s="420"/>
      <c r="AB16" s="210">
        <f t="shared" si="1"/>
        <v>2</v>
      </c>
    </row>
    <row r="17" spans="1:38" ht="15.75" customHeight="1" x14ac:dyDescent="0.3">
      <c r="A17" s="58"/>
      <c r="B17" s="76"/>
      <c r="C17" s="76"/>
      <c r="K17" s="1" t="str">
        <f>Übersicht!F22</f>
        <v>W 2.1</v>
      </c>
      <c r="L17" s="2" t="str">
        <f>Übersicht!G22</f>
        <v>Externe Kosten und Nutzen</v>
      </c>
      <c r="M17" s="2"/>
      <c r="N17" s="519"/>
      <c r="O17" s="575"/>
      <c r="P17" s="514" t="e">
        <v>#VALUE!</v>
      </c>
      <c r="Q17" s="514"/>
      <c r="R17" s="197" t="s">
        <v>21</v>
      </c>
      <c r="S17" s="234" t="s">
        <v>196</v>
      </c>
      <c r="T17" s="421">
        <v>2</v>
      </c>
      <c r="U17" s="421">
        <v>2</v>
      </c>
      <c r="V17" s="211" t="e">
        <f t="shared" si="0"/>
        <v>#N/A</v>
      </c>
      <c r="W17" s="421">
        <v>2</v>
      </c>
      <c r="X17" s="421">
        <v>2</v>
      </c>
      <c r="Y17" s="211" t="e">
        <f t="shared" si="2"/>
        <v>#N/A</v>
      </c>
      <c r="Z17" s="421"/>
      <c r="AA17" s="421"/>
      <c r="AB17" s="211">
        <f t="shared" si="1"/>
        <v>2</v>
      </c>
    </row>
    <row r="18" spans="1:38" ht="15.75" customHeight="1" x14ac:dyDescent="0.3">
      <c r="A18" s="58"/>
      <c r="B18" s="76"/>
      <c r="C18" s="76"/>
      <c r="K18" s="1" t="str">
        <f>Übersicht!F23</f>
        <v>W 2.2</v>
      </c>
      <c r="L18" s="2" t="str">
        <f>Übersicht!G23</f>
        <v>Regionale Wertschöpfung</v>
      </c>
      <c r="M18" s="2"/>
      <c r="N18" s="519"/>
      <c r="O18" s="575"/>
      <c r="P18" s="514" t="s">
        <v>9</v>
      </c>
      <c r="Q18" s="514" t="s">
        <v>223</v>
      </c>
      <c r="R18" s="197" t="s">
        <v>22</v>
      </c>
      <c r="S18" s="234" t="s">
        <v>197</v>
      </c>
      <c r="T18" s="421">
        <v>1</v>
      </c>
      <c r="U18" s="421">
        <v>1.5</v>
      </c>
      <c r="V18" s="211" t="e">
        <f t="shared" si="0"/>
        <v>#N/A</v>
      </c>
      <c r="W18" s="421">
        <v>1</v>
      </c>
      <c r="X18" s="421">
        <v>1.5</v>
      </c>
      <c r="Y18" s="211" t="e">
        <f t="shared" si="2"/>
        <v>#N/A</v>
      </c>
      <c r="Z18" s="421"/>
      <c r="AA18" s="421"/>
      <c r="AB18" s="211">
        <f t="shared" si="1"/>
        <v>2</v>
      </c>
    </row>
    <row r="19" spans="1:38" ht="15.75" customHeight="1" x14ac:dyDescent="0.3">
      <c r="A19" s="141"/>
      <c r="B19" s="76"/>
      <c r="C19" s="76"/>
      <c r="K19" s="1" t="str">
        <f>Übersicht!F24</f>
        <v>W 2.3</v>
      </c>
      <c r="L19" s="2" t="str">
        <f>Übersicht!G24</f>
        <v>Aufwertung Bestand und Multifunktionalität</v>
      </c>
      <c r="M19" s="2"/>
      <c r="N19" s="519"/>
      <c r="O19" s="575"/>
      <c r="P19" s="514" t="e">
        <v>#VALUE!</v>
      </c>
      <c r="Q19" s="514"/>
      <c r="R19" s="197" t="s">
        <v>23</v>
      </c>
      <c r="S19" s="234" t="s">
        <v>198</v>
      </c>
      <c r="T19" s="421">
        <v>1</v>
      </c>
      <c r="U19" s="421">
        <v>1.3333333333333333</v>
      </c>
      <c r="V19" s="211" t="e">
        <f t="shared" si="0"/>
        <v>#N/A</v>
      </c>
      <c r="W19" s="421">
        <v>1</v>
      </c>
      <c r="X19" s="421">
        <v>1.3333333333333333</v>
      </c>
      <c r="Y19" s="211" t="e">
        <f t="shared" si="2"/>
        <v>#N/A</v>
      </c>
      <c r="Z19" s="421"/>
      <c r="AA19" s="421"/>
      <c r="AB19" s="211">
        <f t="shared" si="1"/>
        <v>2</v>
      </c>
    </row>
    <row r="20" spans="1:38" ht="15.75" customHeight="1" x14ac:dyDescent="0.3">
      <c r="A20" s="58"/>
      <c r="B20" s="76"/>
      <c r="C20" s="76"/>
      <c r="K20" s="1" t="str">
        <f>Übersicht!F25</f>
        <v>W 3.1</v>
      </c>
      <c r="L20" s="2" t="str">
        <f>Übersicht!G25</f>
        <v>Nachhaltige Finanzierung</v>
      </c>
      <c r="M20" s="2"/>
      <c r="N20" s="519"/>
      <c r="O20" s="575"/>
      <c r="P20" s="514"/>
      <c r="Q20" s="514"/>
      <c r="R20" s="197" t="s">
        <v>24</v>
      </c>
      <c r="S20" s="234" t="s">
        <v>199</v>
      </c>
      <c r="T20" s="421">
        <v>1</v>
      </c>
      <c r="U20" s="421">
        <v>2</v>
      </c>
      <c r="V20" s="211" t="e">
        <f t="shared" si="0"/>
        <v>#N/A</v>
      </c>
      <c r="W20" s="421">
        <v>1</v>
      </c>
      <c r="X20" s="421">
        <v>2</v>
      </c>
      <c r="Y20" s="211" t="e">
        <f t="shared" si="2"/>
        <v>#N/A</v>
      </c>
      <c r="Z20" s="421"/>
      <c r="AA20" s="421"/>
      <c r="AB20" s="211">
        <f t="shared" si="1"/>
        <v>2</v>
      </c>
    </row>
    <row r="21" spans="1:38" ht="15.75" customHeight="1" thickBot="1" x14ac:dyDescent="0.35">
      <c r="A21" s="58"/>
      <c r="B21" s="76"/>
      <c r="C21" s="76"/>
      <c r="K21" s="2" t="str">
        <f>Übersicht!F26</f>
        <v>U 1.1</v>
      </c>
      <c r="L21" s="2" t="str">
        <f>Übersicht!G26</f>
        <v>Energie</v>
      </c>
      <c r="M21" s="2"/>
      <c r="N21" s="520"/>
      <c r="O21" s="576"/>
      <c r="P21" s="148" t="s">
        <v>10</v>
      </c>
      <c r="Q21" s="148" t="s">
        <v>224</v>
      </c>
      <c r="R21" s="198" t="s">
        <v>25</v>
      </c>
      <c r="S21" s="193" t="s">
        <v>200</v>
      </c>
      <c r="T21" s="422">
        <v>1</v>
      </c>
      <c r="U21" s="422">
        <v>1.5</v>
      </c>
      <c r="V21" s="212" t="e">
        <f t="shared" si="0"/>
        <v>#N/A</v>
      </c>
      <c r="W21" s="422">
        <v>1</v>
      </c>
      <c r="X21" s="422">
        <v>1.5</v>
      </c>
      <c r="Y21" s="212" t="e">
        <f t="shared" si="2"/>
        <v>#N/A</v>
      </c>
      <c r="Z21" s="422"/>
      <c r="AA21" s="422"/>
      <c r="AB21" s="212">
        <f t="shared" si="1"/>
        <v>2</v>
      </c>
    </row>
    <row r="22" spans="1:38" ht="15.75" customHeight="1" x14ac:dyDescent="0.3">
      <c r="A22" s="58"/>
      <c r="B22" s="76"/>
      <c r="C22" s="76"/>
      <c r="K22" s="1" t="str">
        <f>Übersicht!F27</f>
        <v>U 1.2</v>
      </c>
      <c r="L22" s="2" t="str">
        <f>Übersicht!G27</f>
        <v>Umgang mit Boden</v>
      </c>
      <c r="M22" s="2"/>
      <c r="N22" s="531" t="s">
        <v>3</v>
      </c>
      <c r="O22" s="528" t="s">
        <v>217</v>
      </c>
      <c r="P22" s="535" t="s">
        <v>37</v>
      </c>
      <c r="Q22" s="528" t="s">
        <v>225</v>
      </c>
      <c r="R22" s="199" t="s">
        <v>26</v>
      </c>
      <c r="S22" s="380" t="s">
        <v>161</v>
      </c>
      <c r="T22" s="420">
        <v>1</v>
      </c>
      <c r="U22" s="420">
        <v>1.5</v>
      </c>
      <c r="V22" s="210" t="e">
        <f t="shared" si="0"/>
        <v>#N/A</v>
      </c>
      <c r="W22" s="420">
        <v>1</v>
      </c>
      <c r="X22" s="420">
        <v>1.5</v>
      </c>
      <c r="Y22" s="210" t="e">
        <f t="shared" si="2"/>
        <v>#N/A</v>
      </c>
      <c r="Z22" s="420"/>
      <c r="AA22" s="420"/>
      <c r="AB22" s="210">
        <f t="shared" si="1"/>
        <v>2</v>
      </c>
    </row>
    <row r="23" spans="1:38" ht="15.75" customHeight="1" x14ac:dyDescent="0.3">
      <c r="A23" s="58"/>
      <c r="B23" s="76"/>
      <c r="C23" s="76"/>
      <c r="K23" s="1" t="str">
        <f>Übersicht!F28</f>
        <v>U 1.3</v>
      </c>
      <c r="L23" s="2" t="str">
        <f>Übersicht!G28</f>
        <v>Belastete Standorte</v>
      </c>
      <c r="M23" s="2"/>
      <c r="N23" s="532"/>
      <c r="O23" s="529"/>
      <c r="P23" s="536"/>
      <c r="Q23" s="529"/>
      <c r="R23" s="199" t="s">
        <v>27</v>
      </c>
      <c r="S23" s="234" t="s">
        <v>211</v>
      </c>
      <c r="T23" s="421">
        <v>1</v>
      </c>
      <c r="U23" s="421">
        <v>2</v>
      </c>
      <c r="V23" s="211" t="e">
        <f t="shared" si="0"/>
        <v>#N/A</v>
      </c>
      <c r="W23" s="421">
        <v>1</v>
      </c>
      <c r="X23" s="421">
        <v>2</v>
      </c>
      <c r="Y23" s="211" t="e">
        <f t="shared" si="2"/>
        <v>#N/A</v>
      </c>
      <c r="Z23" s="421"/>
      <c r="AA23" s="421"/>
      <c r="AB23" s="211">
        <f t="shared" si="1"/>
        <v>2</v>
      </c>
    </row>
    <row r="24" spans="1:38" s="56" customFormat="1" ht="15.75" customHeight="1" x14ac:dyDescent="0.25">
      <c r="A24" s="58"/>
      <c r="B24" s="76"/>
      <c r="C24" s="76"/>
      <c r="K24" s="1" t="str">
        <f>Übersicht!F29</f>
        <v>U 1.4</v>
      </c>
      <c r="L24" s="2" t="str">
        <f>Übersicht!G29</f>
        <v>Bewirtschaftung der Abfälle und Materialien von Baustellen</v>
      </c>
      <c r="M24" s="2"/>
      <c r="N24" s="532"/>
      <c r="O24" s="529"/>
      <c r="P24" s="536"/>
      <c r="Q24" s="529"/>
      <c r="R24" s="189" t="s">
        <v>28</v>
      </c>
      <c r="S24" s="234" t="s">
        <v>238</v>
      </c>
      <c r="T24" s="421">
        <v>1</v>
      </c>
      <c r="U24" s="421">
        <v>2</v>
      </c>
      <c r="V24" s="211" t="e">
        <f t="shared" si="0"/>
        <v>#N/A</v>
      </c>
      <c r="W24" s="421">
        <v>1</v>
      </c>
      <c r="X24" s="421">
        <v>2</v>
      </c>
      <c r="Y24" s="211" t="e">
        <f t="shared" si="2"/>
        <v>#N/A</v>
      </c>
      <c r="Z24" s="421"/>
      <c r="AA24" s="421"/>
      <c r="AB24" s="211">
        <f t="shared" si="1"/>
        <v>2</v>
      </c>
      <c r="AC24" s="423"/>
      <c r="AD24" s="423"/>
      <c r="AE24" s="423"/>
      <c r="AF24" s="423"/>
      <c r="AG24" s="423"/>
      <c r="AH24" s="423"/>
      <c r="AI24" s="423"/>
      <c r="AJ24" s="423"/>
      <c r="AK24" s="423"/>
      <c r="AL24" s="423"/>
    </row>
    <row r="25" spans="1:38" ht="15.75" customHeight="1" x14ac:dyDescent="0.3">
      <c r="A25" s="58"/>
      <c r="B25" s="76"/>
      <c r="C25" s="76"/>
      <c r="K25" s="1" t="str">
        <f>Übersicht!F30</f>
        <v>U 1.5</v>
      </c>
      <c r="L25" s="2" t="str">
        <f>Übersicht!G30</f>
        <v>Materialien und Ressourcen</v>
      </c>
      <c r="M25" s="2"/>
      <c r="N25" s="532"/>
      <c r="O25" s="529"/>
      <c r="P25" s="536"/>
      <c r="Q25" s="529"/>
      <c r="R25" s="199" t="s">
        <v>35</v>
      </c>
      <c r="S25" s="234" t="s">
        <v>204</v>
      </c>
      <c r="T25" s="421">
        <v>1</v>
      </c>
      <c r="U25" s="421">
        <v>1.5</v>
      </c>
      <c r="V25" s="211" t="e">
        <f t="shared" si="0"/>
        <v>#N/A</v>
      </c>
      <c r="W25" s="421">
        <v>1</v>
      </c>
      <c r="X25" s="421">
        <v>1.5</v>
      </c>
      <c r="Y25" s="211" t="e">
        <f t="shared" si="2"/>
        <v>#N/A</v>
      </c>
      <c r="Z25" s="421"/>
      <c r="AA25" s="421"/>
      <c r="AB25" s="211">
        <f t="shared" si="1"/>
        <v>2</v>
      </c>
    </row>
    <row r="26" spans="1:38" ht="15.75" customHeight="1" x14ac:dyDescent="0.3">
      <c r="A26" s="58"/>
      <c r="B26" s="76"/>
      <c r="C26" s="76"/>
      <c r="K26" s="1" t="str">
        <f>Übersicht!F31</f>
        <v>U 2.1</v>
      </c>
      <c r="L26" s="2" t="str">
        <f>Übersicht!G31</f>
        <v>Klima</v>
      </c>
      <c r="M26" s="2"/>
      <c r="N26" s="532"/>
      <c r="O26" s="529"/>
      <c r="P26" s="537"/>
      <c r="Q26" s="534"/>
      <c r="R26" s="199" t="s">
        <v>36</v>
      </c>
      <c r="S26" s="234" t="s">
        <v>205</v>
      </c>
      <c r="T26" s="421">
        <v>1</v>
      </c>
      <c r="U26" s="421">
        <v>1.5</v>
      </c>
      <c r="V26" s="211" t="e">
        <f t="shared" si="0"/>
        <v>#N/A</v>
      </c>
      <c r="W26" s="421">
        <v>1</v>
      </c>
      <c r="X26" s="421">
        <v>1.5</v>
      </c>
      <c r="Y26" s="211" t="e">
        <f t="shared" si="2"/>
        <v>#N/A</v>
      </c>
      <c r="Z26" s="421"/>
      <c r="AA26" s="421"/>
      <c r="AB26" s="211">
        <f t="shared" si="1"/>
        <v>2</v>
      </c>
    </row>
    <row r="27" spans="1:38" ht="15.75" customHeight="1" x14ac:dyDescent="0.3">
      <c r="K27" s="1" t="str">
        <f>Übersicht!F32</f>
        <v>U 2.2</v>
      </c>
      <c r="L27" s="2" t="str">
        <f>Übersicht!G32</f>
        <v>Umweltbelastungen</v>
      </c>
      <c r="M27" s="2"/>
      <c r="N27" s="532"/>
      <c r="O27" s="529"/>
      <c r="P27" s="509" t="s">
        <v>38</v>
      </c>
      <c r="Q27" s="510" t="s">
        <v>226</v>
      </c>
      <c r="R27" s="199" t="s">
        <v>29</v>
      </c>
      <c r="S27" s="234" t="s">
        <v>206</v>
      </c>
      <c r="T27" s="421">
        <v>1</v>
      </c>
      <c r="U27" s="421">
        <v>1.5</v>
      </c>
      <c r="V27" s="211" t="e">
        <f t="shared" si="0"/>
        <v>#N/A</v>
      </c>
      <c r="W27" s="421">
        <v>1.4</v>
      </c>
      <c r="X27" s="421">
        <v>1.5</v>
      </c>
      <c r="Y27" s="211" t="e">
        <f t="shared" si="2"/>
        <v>#N/A</v>
      </c>
      <c r="Z27" s="421"/>
      <c r="AA27" s="421"/>
      <c r="AB27" s="211">
        <f t="shared" si="1"/>
        <v>2</v>
      </c>
    </row>
    <row r="28" spans="1:38" ht="15.75" customHeight="1" x14ac:dyDescent="0.3">
      <c r="K28" s="1" t="str">
        <f>Übersicht!F33</f>
        <v>U 2.3</v>
      </c>
      <c r="L28" s="2" t="str">
        <f>Übersicht!G33</f>
        <v>Wasser</v>
      </c>
      <c r="M28" s="2"/>
      <c r="N28" s="532"/>
      <c r="O28" s="529"/>
      <c r="P28" s="509" t="e">
        <v>#VALUE!</v>
      </c>
      <c r="Q28" s="510"/>
      <c r="R28" s="199" t="s">
        <v>30</v>
      </c>
      <c r="S28" s="234" t="s">
        <v>207</v>
      </c>
      <c r="T28" s="421">
        <v>1</v>
      </c>
      <c r="U28" s="421">
        <v>1.3333333333333333</v>
      </c>
      <c r="V28" s="211" t="e">
        <f t="shared" si="0"/>
        <v>#N/A</v>
      </c>
      <c r="W28" s="421">
        <v>1</v>
      </c>
      <c r="X28" s="421">
        <v>1.3333333333333333</v>
      </c>
      <c r="Y28" s="211" t="e">
        <f t="shared" si="2"/>
        <v>#N/A</v>
      </c>
      <c r="Z28" s="421"/>
      <c r="AA28" s="421"/>
      <c r="AB28" s="211">
        <f t="shared" si="1"/>
        <v>2</v>
      </c>
    </row>
    <row r="29" spans="1:38" ht="15.75" customHeight="1" x14ac:dyDescent="0.3">
      <c r="K29" s="1" t="str">
        <f>Übersicht!F34</f>
        <v>U 2.4</v>
      </c>
      <c r="L29" s="2" t="str">
        <f>Übersicht!G34</f>
        <v>Lebensräume und Biodiversität</v>
      </c>
      <c r="M29" s="2"/>
      <c r="N29" s="532"/>
      <c r="O29" s="529"/>
      <c r="P29" s="509"/>
      <c r="Q29" s="510"/>
      <c r="R29" s="199" t="s">
        <v>31</v>
      </c>
      <c r="S29" s="234" t="s">
        <v>159</v>
      </c>
      <c r="T29" s="421">
        <v>1</v>
      </c>
      <c r="U29" s="421">
        <v>1.5</v>
      </c>
      <c r="V29" s="211" t="e">
        <f t="shared" si="0"/>
        <v>#N/A</v>
      </c>
      <c r="W29" s="421">
        <v>1</v>
      </c>
      <c r="X29" s="421">
        <v>1.5</v>
      </c>
      <c r="Y29" s="211" t="e">
        <f t="shared" si="2"/>
        <v>#N/A</v>
      </c>
      <c r="Z29" s="421"/>
      <c r="AA29" s="421"/>
      <c r="AB29" s="211">
        <f t="shared" si="1"/>
        <v>2</v>
      </c>
    </row>
    <row r="30" spans="1:38" ht="15.75" customHeight="1" x14ac:dyDescent="0.3">
      <c r="K30" s="1" t="str">
        <f>Übersicht!F35</f>
        <v>U 3.1</v>
      </c>
      <c r="L30" s="2" t="str">
        <f>Übersicht!G35</f>
        <v>Naturgefahren</v>
      </c>
      <c r="M30" s="2"/>
      <c r="N30" s="532"/>
      <c r="O30" s="529"/>
      <c r="P30" s="509" t="e">
        <v>#VALUE!</v>
      </c>
      <c r="Q30" s="510"/>
      <c r="R30" s="199" t="s">
        <v>32</v>
      </c>
      <c r="S30" s="234" t="s">
        <v>208</v>
      </c>
      <c r="T30" s="421">
        <v>1</v>
      </c>
      <c r="U30" s="421">
        <v>1.5</v>
      </c>
      <c r="V30" s="211" t="e">
        <f t="shared" si="0"/>
        <v>#N/A</v>
      </c>
      <c r="W30" s="421">
        <v>1.2</v>
      </c>
      <c r="X30" s="421">
        <v>1.5</v>
      </c>
      <c r="Y30" s="211" t="e">
        <f t="shared" si="2"/>
        <v>#N/A</v>
      </c>
      <c r="Z30" s="421"/>
      <c r="AA30" s="421"/>
      <c r="AB30" s="211">
        <f t="shared" si="1"/>
        <v>2</v>
      </c>
    </row>
    <row r="31" spans="1:38" ht="15.75" customHeight="1" x14ac:dyDescent="0.3">
      <c r="K31" s="1" t="str">
        <f>Übersicht!F36</f>
        <v>U 3.2</v>
      </c>
      <c r="L31" s="2" t="str">
        <f>Übersicht!G36</f>
        <v>Störfälle und Gefahrengüter</v>
      </c>
      <c r="M31" s="2"/>
      <c r="N31" s="532"/>
      <c r="O31" s="529"/>
      <c r="P31" s="509" t="s">
        <v>6</v>
      </c>
      <c r="Q31" s="510" t="s">
        <v>227</v>
      </c>
      <c r="R31" s="199" t="s">
        <v>33</v>
      </c>
      <c r="S31" s="234" t="s">
        <v>209</v>
      </c>
      <c r="T31" s="421">
        <v>1</v>
      </c>
      <c r="U31" s="421">
        <v>2</v>
      </c>
      <c r="V31" s="211" t="e">
        <f t="shared" si="0"/>
        <v>#N/A</v>
      </c>
      <c r="W31" s="421">
        <v>1</v>
      </c>
      <c r="X31" s="421">
        <v>2</v>
      </c>
      <c r="Y31" s="211" t="e">
        <f t="shared" si="2"/>
        <v>#N/A</v>
      </c>
      <c r="Z31" s="421"/>
      <c r="AA31" s="421"/>
      <c r="AB31" s="211">
        <f t="shared" si="1"/>
        <v>2</v>
      </c>
    </row>
    <row r="32" spans="1:38" ht="13.5" customHeight="1" thickBot="1" x14ac:dyDescent="0.35">
      <c r="N32" s="533"/>
      <c r="O32" s="530"/>
      <c r="P32" s="511"/>
      <c r="Q32" s="512"/>
      <c r="R32" s="102" t="s">
        <v>34</v>
      </c>
      <c r="S32" s="193" t="s">
        <v>210</v>
      </c>
      <c r="T32" s="422">
        <v>1</v>
      </c>
      <c r="U32" s="422">
        <v>2</v>
      </c>
      <c r="V32" s="212" t="e">
        <f t="shared" si="0"/>
        <v>#N/A</v>
      </c>
      <c r="W32" s="422">
        <v>1</v>
      </c>
      <c r="X32" s="422">
        <v>2</v>
      </c>
      <c r="Y32" s="212" t="e">
        <f t="shared" si="2"/>
        <v>#N/A</v>
      </c>
      <c r="Z32" s="422"/>
      <c r="AA32" s="422"/>
      <c r="AB32" s="212">
        <f t="shared" si="1"/>
        <v>2</v>
      </c>
    </row>
    <row r="33" spans="1:10" x14ac:dyDescent="0.3">
      <c r="B33" s="171"/>
      <c r="C33" s="56"/>
      <c r="J33" s="142"/>
    </row>
    <row r="34" spans="1:10" x14ac:dyDescent="0.3">
      <c r="A34" s="76" t="s">
        <v>249</v>
      </c>
      <c r="F34" s="15" t="s">
        <v>250</v>
      </c>
    </row>
  </sheetData>
  <sheetProtection algorithmName="SHA-512" hashValue="aWF7w/Xv1aicOGE7ONcz8srFZsV9yhvkndXfrrfTKyEfEW+G5pdV+Td07mjiCX7b7ZCUziib/GiRWcJI2rxkKw==" saltValue="2knciD63KpifTf4qTbLPzA==" spinCount="100000" sheet="1" formatCells="0" formatColumns="0" formatRows="0" insertColumns="0" insertRows="0" insertHyperlinks="0" deleteColumns="0" deleteRows="0"/>
  <mergeCells count="38">
    <mergeCell ref="N4:N6"/>
    <mergeCell ref="O4:O6"/>
    <mergeCell ref="N2:O3"/>
    <mergeCell ref="P2:Q3"/>
    <mergeCell ref="R2:S3"/>
    <mergeCell ref="N16:N21"/>
    <mergeCell ref="O16:O21"/>
    <mergeCell ref="P16:P17"/>
    <mergeCell ref="Q16:Q17"/>
    <mergeCell ref="P18:P20"/>
    <mergeCell ref="Q18:Q20"/>
    <mergeCell ref="P7:P9"/>
    <mergeCell ref="Q7:Q9"/>
    <mergeCell ref="P10:P13"/>
    <mergeCell ref="Q10:Q13"/>
    <mergeCell ref="P14:P15"/>
    <mergeCell ref="Q14:Q15"/>
    <mergeCell ref="AB2:AB3"/>
    <mergeCell ref="W2:W3"/>
    <mergeCell ref="X2:X3"/>
    <mergeCell ref="Y2:Y3"/>
    <mergeCell ref="N22:N32"/>
    <mergeCell ref="O22:O32"/>
    <mergeCell ref="P22:P26"/>
    <mergeCell ref="Q22:Q26"/>
    <mergeCell ref="P27:P30"/>
    <mergeCell ref="Q27:Q30"/>
    <mergeCell ref="P31:P32"/>
    <mergeCell ref="Q31:Q32"/>
    <mergeCell ref="P4:P6"/>
    <mergeCell ref="Q4:Q6"/>
    <mergeCell ref="N7:N15"/>
    <mergeCell ref="O7:O15"/>
    <mergeCell ref="T2:T3"/>
    <mergeCell ref="U2:U3"/>
    <mergeCell ref="V2:V3"/>
    <mergeCell ref="Z2:Z3"/>
    <mergeCell ref="AA2:AA3"/>
  </mergeCells>
  <conditionalFormatting sqref="T4:T32">
    <cfRule type="colorScale" priority="23">
      <colorScale>
        <cfvo type="num" val="0"/>
        <cfvo type="num" val="1"/>
        <cfvo type="num" val="2"/>
        <color rgb="FFF8696B"/>
        <color rgb="FFFFEB84"/>
        <color rgb="FF63BE7B"/>
      </colorScale>
    </cfRule>
    <cfRule type="containsErrors" dxfId="83" priority="24">
      <formula>ISERROR(T4)</formula>
    </cfRule>
  </conditionalFormatting>
  <conditionalFormatting sqref="U4:U32">
    <cfRule type="colorScale" priority="19">
      <colorScale>
        <cfvo type="num" val="0"/>
        <cfvo type="num" val="1"/>
        <cfvo type="num" val="2"/>
        <color rgb="FFF8696B"/>
        <color rgb="FFFFEB84"/>
        <color rgb="FF63BE7B"/>
      </colorScale>
    </cfRule>
    <cfRule type="containsErrors" dxfId="82" priority="20">
      <formula>ISERROR(U4)</formula>
    </cfRule>
  </conditionalFormatting>
  <conditionalFormatting sqref="W4:W32">
    <cfRule type="colorScale" priority="3">
      <colorScale>
        <cfvo type="num" val="0"/>
        <cfvo type="num" val="1"/>
        <cfvo type="num" val="2"/>
        <color rgb="FFF8696B"/>
        <color rgb="FFFFEB84"/>
        <color rgb="FF63BE7B"/>
      </colorScale>
    </cfRule>
    <cfRule type="containsErrors" dxfId="81" priority="4">
      <formula>ISERROR(W4)</formula>
    </cfRule>
  </conditionalFormatting>
  <conditionalFormatting sqref="X4:X32">
    <cfRule type="colorScale" priority="1">
      <colorScale>
        <cfvo type="num" val="0"/>
        <cfvo type="num" val="1"/>
        <cfvo type="num" val="2"/>
        <color rgb="FFF8696B"/>
        <color rgb="FFFFEB84"/>
        <color rgb="FF63BE7B"/>
      </colorScale>
    </cfRule>
    <cfRule type="containsErrors" dxfId="80" priority="2">
      <formula>ISERROR(X4)</formula>
    </cfRule>
  </conditionalFormatting>
  <conditionalFormatting sqref="Z4:Z32">
    <cfRule type="colorScale" priority="15">
      <colorScale>
        <cfvo type="num" val="0"/>
        <cfvo type="num" val="1"/>
        <cfvo type="num" val="2"/>
        <color rgb="FFF8696B"/>
        <color rgb="FFFFEB84"/>
        <color rgb="FF63BE7B"/>
      </colorScale>
    </cfRule>
    <cfRule type="containsErrors" dxfId="79" priority="16">
      <formula>ISERROR(Z4)</formula>
    </cfRule>
  </conditionalFormatting>
  <conditionalFormatting sqref="AA4:AA32">
    <cfRule type="colorScale" priority="13">
      <colorScale>
        <cfvo type="num" val="0"/>
        <cfvo type="num" val="1"/>
        <cfvo type="num" val="2"/>
        <color rgb="FFF8696B"/>
        <color rgb="FFFFEB84"/>
        <color rgb="FF63BE7B"/>
      </colorScale>
    </cfRule>
    <cfRule type="containsErrors" dxfId="78" priority="14">
      <formula>ISERROR(AA4)</formula>
    </cfRule>
  </conditionalFormatting>
  <dataValidations count="1">
    <dataValidation errorStyle="warning" operator="equal" allowBlank="1" showInputMessage="1" showErrorMessage="1" errorTitle="Fehler" error="Nur der Buchstaben X (Grossbuchstaben) kann verwendet werden um die Zelle zu markieren." sqref="Q10:S15" xr:uid="{CD5FC8F4-930A-4A34-A2F4-2FE256E21A8B}"/>
  </dataValidations>
  <hyperlinks>
    <hyperlink ref="S8" location="'G 1.2'!A1" display="Wohnqualität und Zusammenleben" xr:uid="{A64D1201-D1E4-4668-812C-0B0946B0C9D1}"/>
    <hyperlink ref="S10" location="'G 2.1'!A1" display="Kommunikation und Partizipation" xr:uid="{381F9D5F-F6ED-4B03-A5F2-8CFB910F844C}"/>
    <hyperlink ref="S12" location="'G 2.3'!A1" display="Rechtssicherheit" xr:uid="{E37A735D-1F23-4E0F-A618-01511122F541}"/>
    <hyperlink ref="S15" location="'G 3.2'!A1" display="Unfallvermeidung und Rettung" xr:uid="{A33BE974-A9BC-421A-8E25-74A2F3E5E5CE}"/>
    <hyperlink ref="S17" location="'W 1.2'!A1" display="Nutzungsflexibilität und Anpassungsfähigkeit" xr:uid="{0971FEFC-A5C0-4700-B041-E7C1BCB7875F}"/>
    <hyperlink ref="S22" location="'U 1.1'!A1" display="Energieverbrauch" xr:uid="{8528922C-0E1D-4CEB-91E1-02ABC0EEB5DD}"/>
    <hyperlink ref="S24" location="'U 1.3'!A1" display="Umgang mit belasteten Standorten" xr:uid="{7395D18D-B67C-451E-B18D-8D42B4881F85}"/>
    <hyperlink ref="S27" location="'U 2.1'!A1" display="Beeinträchtigung des Klimas" xr:uid="{1523366F-8237-4E63-AAD1-F5F66E858387}"/>
    <hyperlink ref="S28" location="'U 2.2'!A1" display="Luftschadstoffe, Gerüche, Lärm, Erschütterungen, nichtionisierende Strahlung, Hitze und Licht" xr:uid="{DC2D8E28-82AD-4066-A276-605F85956F9E}"/>
    <hyperlink ref="S29" location="'U 2.3'!A1" display="Oberflächengewässer und Grundwasser" xr:uid="{C89B1157-E78B-419E-8589-5A9C9B0C78EB}"/>
    <hyperlink ref="S31" location="'U 3.1'!A1" display="Naturgefahren" xr:uid="{1921659B-4631-4F51-A753-BABF56E5420D}"/>
    <hyperlink ref="S23" location="'U 1.2'!Zone_d_impression" display="Umgang mit Boden" xr:uid="{2A9EBF78-5939-420E-BD1D-88CEABFF19EC}"/>
    <hyperlink ref="S4" location="'R 1.1'!A1" display="Anwendung des SNBS" xr:uid="{74617DDF-8704-4729-8E69-A63408F66D51}"/>
    <hyperlink ref="S5" location="'R 1.2'!A1" display="Ziele und Grenzen" xr:uid="{A774A0A9-F449-4C13-A643-FE11E9D32CA1}"/>
    <hyperlink ref="S6" location="'R 1.3'!A1" display="Zielkonflikte und Synergien" xr:uid="{68699E1B-9BE6-4857-996E-B4CFF3883602}"/>
    <hyperlink ref="S7" location="'G 1.1'!A1" display="Raumplanung, Landschaften, Kultur- und Naturerbe" xr:uid="{47FA0762-1ABF-431D-A436-4840C9F2FE84}"/>
    <hyperlink ref="S9" location="'G 1.3'!A1" display="Zugänglichkeit und Aufenthaltsqualität" xr:uid="{7ABE06BE-5C65-4298-AE1A-2F80C3D39EE3}"/>
    <hyperlink ref="S11" location="'G 2.2'!A1" display="Integrität und Arbeitsbedingungen" xr:uid="{4A9F58D7-D968-4B52-89DA-A28C5BA655A5}"/>
    <hyperlink ref="S13" location="'G 2.4'!A1" display="Suffizienz, Gerechtigkeit und Beschaffung" xr:uid="{FB3CE7B0-3077-4B78-832D-63C3911758AB}"/>
    <hyperlink ref="S14" location="'G 3.1'!A1" display="Sicherheit und Resilienz" xr:uid="{28FFA8C0-8A69-4257-B698-E30732673066}"/>
    <hyperlink ref="S16" location="'W 1.1'!A1" display="Effizienz des Lebenszyklus" xr:uid="{B210B84A-A39C-418A-A542-0D2C65E6C6CB}"/>
    <hyperlink ref="S18" location="'W 2.1'!A1" display="Externe Kosten und Nutzen" xr:uid="{F7B69F3C-527B-4785-AE7B-C6F2A8C74439}"/>
    <hyperlink ref="S19" location="'W 2.2'!A1" display="Regionale Wertschöpfung" xr:uid="{F306CAAD-7668-4569-A37C-DD02A7AE6A8F}"/>
    <hyperlink ref="S20" location="'W 2.3'!A1" display="Aufwertung Bestand und Multifunktionalität" xr:uid="{A04BED1D-4CB6-4555-B619-97CE7609B36F}"/>
    <hyperlink ref="S21" location="'W 3.1'!A1" display="Nachhaltige Finanzierung" xr:uid="{4C536C61-2E59-4D4D-90A4-8D1E80F4A779}"/>
    <hyperlink ref="S25" location="'U 1.4'!A1" display="Bewirtschaftung der Abfälle und Materialien von Baustellen" xr:uid="{EC4140A4-C9D6-4D15-8661-0F07DC4752FF}"/>
    <hyperlink ref="S26" location="'U 1.5'!A1" display="Materialien und Ressourcen" xr:uid="{D03322E2-89FC-4ABC-BFDD-B859E6BD3DE6}"/>
    <hyperlink ref="S30" location="'U 2.4'!A1" display="Lebensräume und Biodiversität" xr:uid="{44F4F967-B5FF-4825-9062-1B808A8513FD}"/>
    <hyperlink ref="S32" location="'U 3.2'!A1" display="Störfälle und Gefahrengüter" xr:uid="{B3CB923D-DA5F-4541-AB1D-3C3DDE75EE06}"/>
  </hyperlinks>
  <printOptions horizontalCentered="1" verticalCentered="1"/>
  <pageMargins left="0.70866141732283461" right="0.70866141732283461" top="1.1811023622047243" bottom="0.78740157480314965" header="0.51181102362204722" footer="0.31496062992125984"/>
  <pageSetup paperSize="9" scale="88" orientation="landscape" r:id="rId1"/>
  <headerFooter>
    <oddHeader>&amp;L&amp;"Arial Narrow,Normal"&amp;9Bewertungstool V1.1&amp;C&amp;"Arial Narrow,Gras"&amp;14
Radar (Entwicklung)
&amp;"Arial Narrow,Normal"&amp;12(zur Verfügung der Benutzenden)&amp;R&amp;"Arial Narrow,Normal"&amp;G</oddHeader>
    <oddFooter>&amp;L&amp;"Arial Narrow,Normal"&amp;8&amp;F&amp;C&amp;"Arial Narrow,Normal"&amp;8&amp;P/&amp;N&amp;R&amp;"Arial Narrow,Normal"&amp;8&amp;D</oddFooter>
  </headerFooter>
  <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tabColor theme="0" tint="-0.34998626667073579"/>
  </sheetPr>
  <dimension ref="A1:I15"/>
  <sheetViews>
    <sheetView tabSelected="1" view="pageLayout" zoomScaleNormal="100" zoomScaleSheetLayoutView="8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4" width="8.28515625" style="320" customWidth="1"/>
    <col min="5" max="6" width="7.42578125" style="320" customWidth="1"/>
    <col min="7" max="7" width="53.5703125" style="320" customWidth="1"/>
    <col min="8" max="8" width="22.5703125" style="295" customWidth="1"/>
    <col min="9" max="9" width="41" style="308" customWidth="1"/>
    <col min="10" max="16384" width="11.42578125" style="295"/>
  </cols>
  <sheetData>
    <row r="1" spans="1:9" x14ac:dyDescent="0.3">
      <c r="A1" s="306"/>
      <c r="B1" s="306"/>
      <c r="C1" s="306"/>
      <c r="D1" s="306"/>
      <c r="E1" s="306"/>
      <c r="F1" s="306"/>
      <c r="G1" s="307"/>
    </row>
    <row r="2" spans="1:9" ht="18" customHeight="1" x14ac:dyDescent="0.3">
      <c r="A2" s="579" t="s">
        <v>390</v>
      </c>
      <c r="B2" s="579"/>
      <c r="C2" s="579"/>
      <c r="D2" s="579"/>
      <c r="E2" s="579"/>
      <c r="F2" s="579"/>
      <c r="G2" s="579"/>
      <c r="H2" s="580"/>
      <c r="I2" s="309" t="s">
        <v>120</v>
      </c>
    </row>
    <row r="3" spans="1:9" ht="17.25" thickBot="1" x14ac:dyDescent="0.35">
      <c r="A3" s="310"/>
      <c r="B3" s="311"/>
      <c r="C3" s="311"/>
      <c r="D3" s="311"/>
      <c r="E3" s="311"/>
      <c r="F3" s="311"/>
      <c r="G3" s="307"/>
    </row>
    <row r="4" spans="1:9" ht="15" customHeight="1" thickBot="1" x14ac:dyDescent="0.35">
      <c r="A4" s="306"/>
      <c r="B4" s="311"/>
      <c r="C4" s="581" t="s">
        <v>265</v>
      </c>
      <c r="D4" s="581"/>
      <c r="E4" s="581"/>
      <c r="F4" s="581"/>
      <c r="G4" s="581"/>
      <c r="I4" s="313" t="s">
        <v>355</v>
      </c>
    </row>
    <row r="5" spans="1:9" ht="17.25" thickBot="1" x14ac:dyDescent="0.35">
      <c r="A5" s="306"/>
      <c r="B5" s="311"/>
      <c r="C5" s="311"/>
      <c r="D5" s="311"/>
      <c r="E5" s="311"/>
      <c r="F5" s="311"/>
      <c r="G5" s="307"/>
    </row>
    <row r="6" spans="1:9" ht="24.75" customHeight="1" x14ac:dyDescent="0.3">
      <c r="A6" s="306"/>
      <c r="B6" s="306"/>
      <c r="C6" s="314" t="s">
        <v>261</v>
      </c>
      <c r="D6" s="315" t="s">
        <v>262</v>
      </c>
      <c r="E6" s="316" t="s">
        <v>177</v>
      </c>
      <c r="F6" s="317" t="s">
        <v>234</v>
      </c>
      <c r="G6" s="314" t="s">
        <v>267</v>
      </c>
      <c r="H6" s="312" t="s">
        <v>263</v>
      </c>
      <c r="I6" s="318" t="s">
        <v>264</v>
      </c>
    </row>
    <row r="7" spans="1:9" ht="27" x14ac:dyDescent="0.3">
      <c r="A7" s="306"/>
      <c r="B7" s="306">
        <v>1</v>
      </c>
      <c r="C7" s="319" t="s">
        <v>369</v>
      </c>
      <c r="D7" s="368" t="str" cm="1">
        <f t="array" ref="D7:E9">IF('R'!F4:G6="","",'R'!F4:G6)</f>
        <v/>
      </c>
      <c r="E7" s="369" t="str">
        <v/>
      </c>
      <c r="F7" s="162"/>
      <c r="G7" s="204"/>
      <c r="H7" s="3"/>
      <c r="I7" s="3"/>
    </row>
    <row r="8" spans="1:9" ht="27" x14ac:dyDescent="0.3">
      <c r="A8" s="306"/>
      <c r="B8" s="306">
        <v>2</v>
      </c>
      <c r="C8" s="319" t="s">
        <v>298</v>
      </c>
      <c r="D8" s="368" t="str">
        <v/>
      </c>
      <c r="E8" s="369" t="str">
        <v/>
      </c>
      <c r="F8" s="162"/>
      <c r="G8" s="204"/>
      <c r="H8" s="3"/>
      <c r="I8" s="3"/>
    </row>
    <row r="9" spans="1:9" ht="27.75" thickBot="1" x14ac:dyDescent="0.35">
      <c r="A9" s="306"/>
      <c r="B9" s="306">
        <v>3</v>
      </c>
      <c r="C9" s="319" t="s">
        <v>299</v>
      </c>
      <c r="D9" s="370" t="str">
        <v/>
      </c>
      <c r="E9" s="371" t="str">
        <v/>
      </c>
      <c r="F9" s="235"/>
      <c r="G9" s="206"/>
      <c r="H9" s="3"/>
      <c r="I9" s="3"/>
    </row>
    <row r="10" spans="1:9" x14ac:dyDescent="0.3">
      <c r="B10" s="306"/>
      <c r="C10" s="321" t="s">
        <v>0</v>
      </c>
      <c r="D10" s="322"/>
      <c r="E10" s="322"/>
      <c r="F10" s="323" t="str">
        <f>CONCATENATE(SUM(IF(D7="X",F7,0),IF(D8="X",F8,0),IF(D9="X",F9,0))," von ",SUM(IF(D7="X",E7,0),IF(D8="X",E8,0),IF(D9="X",E9,0))," Punkten", "  (von maximal ", 2*(COUNTIF(D7:D9,"X"))," möglichen Punkten) ")</f>
        <v xml:space="preserve">0 von 0 Punkten  (von maximal 0 möglichen Punkten) </v>
      </c>
      <c r="G10" s="324"/>
    </row>
    <row r="11" spans="1:9" x14ac:dyDescent="0.3">
      <c r="B11" s="306"/>
    </row>
    <row r="12" spans="1:9" x14ac:dyDescent="0.3">
      <c r="C12" s="325" t="s">
        <v>230</v>
      </c>
      <c r="D12" s="308"/>
    </row>
    <row r="13" spans="1:9" x14ac:dyDescent="0.3">
      <c r="C13" s="326" t="s">
        <v>128</v>
      </c>
      <c r="D13" s="327">
        <v>2</v>
      </c>
    </row>
    <row r="14" spans="1:9" x14ac:dyDescent="0.3">
      <c r="C14" s="328" t="s">
        <v>129</v>
      </c>
      <c r="D14" s="329">
        <v>1</v>
      </c>
    </row>
    <row r="15" spans="1:9" x14ac:dyDescent="0.3">
      <c r="C15" s="330" t="s">
        <v>130</v>
      </c>
      <c r="D15" s="331">
        <v>0</v>
      </c>
    </row>
  </sheetData>
  <sheetProtection algorithmName="SHA-512" hashValue="kJ3ly9jFE33dWTKCaBJMts3L46LEClwNJJDljcEvrYDn6eNMdIFU0K11GVQeUNZM6+9y83n1fjj4oL1mIkSSGA==" saltValue="P8xBHBAM7wnOK0odgQLj4w==" spinCount="100000" sheet="1" formatCells="0" formatColumns="0" formatRows="0" insertColumns="0" insertRows="0" insertHyperlinks="0" deleteColumns="0" deleteRows="0" sort="0" autoFilter="0" pivotTables="0"/>
  <dataConsolidate/>
  <mergeCells count="2">
    <mergeCell ref="A2:H2"/>
    <mergeCell ref="C4:G4"/>
  </mergeCells>
  <phoneticPr fontId="50" type="noConversion"/>
  <conditionalFormatting sqref="E9">
    <cfRule type="colorScale" priority="1">
      <colorScale>
        <cfvo type="num" val="$D$14"/>
        <cfvo type="num" val="$D$13"/>
        <cfvo type="num" val="$D$12"/>
        <color rgb="FFF8696B"/>
        <color rgb="FFFFEB84"/>
        <color rgb="FF63BE7B"/>
      </colorScale>
    </cfRule>
  </conditionalFormatting>
  <conditionalFormatting sqref="E7:F8 F9">
    <cfRule type="colorScale" priority="33">
      <colorScale>
        <cfvo type="num" val="$D$15"/>
        <cfvo type="num" val="$D$14"/>
        <cfvo type="num" val="$D$13"/>
        <color rgb="FFF8696B"/>
        <color rgb="FFFFEB84"/>
        <color rgb="FF63BE7B"/>
      </colorScale>
    </cfRule>
  </conditionalFormatting>
  <dataValidations count="1">
    <dataValidation type="list" allowBlank="1" showInputMessage="1" showErrorMessage="1" sqref="F7:F9" xr:uid="{00000000-0002-0000-0300-000000000000}">
      <formula1>$D$13:$D$15</formula1>
    </dataValidation>
  </dataValidations>
  <hyperlinks>
    <hyperlink ref="I4" r:id="rId1" location="page=25" display="Lien vers le Descriptif des critères" xr:uid="{8BA6FF2D-788F-4AF4-BBCD-61B75B481540}"/>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34998626667073579"/>
  </sheetPr>
  <dimension ref="A1:I15"/>
  <sheetViews>
    <sheetView view="pageLayout" zoomScaleNormal="100" zoomScaleSheetLayoutView="8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4" width="8.28515625" style="320" customWidth="1"/>
    <col min="5" max="6" width="7.42578125" style="320" customWidth="1"/>
    <col min="7" max="7" width="53.5703125" style="320" customWidth="1"/>
    <col min="8" max="8" width="22.5703125" style="295" customWidth="1"/>
    <col min="9" max="9" width="41" style="308" customWidth="1"/>
    <col min="10" max="16384" width="11.42578125" style="295"/>
  </cols>
  <sheetData>
    <row r="1" spans="1:9" x14ac:dyDescent="0.3">
      <c r="A1" s="306"/>
      <c r="B1" s="306"/>
      <c r="C1" s="306"/>
      <c r="D1" s="306"/>
      <c r="E1" s="306"/>
      <c r="F1" s="306"/>
      <c r="G1" s="307"/>
      <c r="I1" s="325"/>
    </row>
    <row r="2" spans="1:9" ht="18" customHeight="1" x14ac:dyDescent="0.3">
      <c r="A2" s="580" t="s">
        <v>237</v>
      </c>
      <c r="B2" s="582"/>
      <c r="C2" s="582"/>
      <c r="D2" s="582"/>
      <c r="E2" s="582"/>
      <c r="F2" s="582"/>
      <c r="G2" s="582"/>
      <c r="H2" s="582"/>
      <c r="I2" s="309" t="s">
        <v>119</v>
      </c>
    </row>
    <row r="3" spans="1:9" ht="17.25" thickBot="1" x14ac:dyDescent="0.35">
      <c r="A3" s="310"/>
      <c r="B3" s="311"/>
      <c r="C3" s="311"/>
      <c r="D3" s="311"/>
      <c r="E3" s="311"/>
      <c r="F3" s="311"/>
      <c r="G3" s="307"/>
    </row>
    <row r="4" spans="1:9" ht="15" customHeight="1" thickBot="1" x14ac:dyDescent="0.35">
      <c r="A4" s="306"/>
      <c r="B4" s="311"/>
      <c r="C4" s="583" t="s">
        <v>266</v>
      </c>
      <c r="D4" s="584"/>
      <c r="E4" s="584"/>
      <c r="F4" s="584"/>
      <c r="G4" s="585"/>
      <c r="I4" s="313" t="s">
        <v>355</v>
      </c>
    </row>
    <row r="5" spans="1:9" ht="17.25" thickBot="1" x14ac:dyDescent="0.35">
      <c r="A5" s="306"/>
      <c r="B5" s="311"/>
      <c r="C5" s="311"/>
      <c r="D5" s="311"/>
      <c r="E5" s="311"/>
      <c r="F5" s="311"/>
      <c r="G5" s="307"/>
    </row>
    <row r="6" spans="1:9" ht="24.75" customHeight="1" x14ac:dyDescent="0.3">
      <c r="A6" s="306"/>
      <c r="B6" s="306"/>
      <c r="C6" s="314" t="s">
        <v>261</v>
      </c>
      <c r="D6" s="315" t="s">
        <v>262</v>
      </c>
      <c r="E6" s="316" t="s">
        <v>177</v>
      </c>
      <c r="F6" s="317" t="s">
        <v>234</v>
      </c>
      <c r="G6" s="314" t="s">
        <v>267</v>
      </c>
      <c r="H6" s="312" t="s">
        <v>263</v>
      </c>
      <c r="I6" s="318" t="s">
        <v>264</v>
      </c>
    </row>
    <row r="7" spans="1:9" ht="27" x14ac:dyDescent="0.3">
      <c r="A7" s="306"/>
      <c r="B7" s="306">
        <v>1</v>
      </c>
      <c r="C7" s="319" t="s">
        <v>300</v>
      </c>
      <c r="D7" s="368" t="str" cm="1">
        <f t="array" ref="D7:E9">IF('R'!F7:G9="","",'R'!F7:G9)</f>
        <v/>
      </c>
      <c r="E7" s="369" t="str">
        <v/>
      </c>
      <c r="F7" s="162"/>
      <c r="G7" s="204"/>
      <c r="H7" s="3"/>
      <c r="I7" s="3"/>
    </row>
    <row r="8" spans="1:9" ht="27" x14ac:dyDescent="0.3">
      <c r="A8" s="306"/>
      <c r="B8" s="306">
        <v>2</v>
      </c>
      <c r="C8" s="319" t="s">
        <v>301</v>
      </c>
      <c r="D8" s="368" t="str">
        <v/>
      </c>
      <c r="E8" s="369" t="str">
        <v/>
      </c>
      <c r="F8" s="162"/>
      <c r="G8" s="204"/>
      <c r="H8" s="3"/>
      <c r="I8" s="3"/>
    </row>
    <row r="9" spans="1:9" ht="27" customHeight="1" thickBot="1" x14ac:dyDescent="0.35">
      <c r="A9" s="306"/>
      <c r="B9" s="306">
        <v>3</v>
      </c>
      <c r="C9" s="319" t="s">
        <v>182</v>
      </c>
      <c r="D9" s="370" t="str">
        <v/>
      </c>
      <c r="E9" s="371" t="str">
        <v/>
      </c>
      <c r="F9" s="207"/>
      <c r="G9" s="204"/>
      <c r="H9" s="3"/>
      <c r="I9" s="3"/>
    </row>
    <row r="10" spans="1:9" x14ac:dyDescent="0.3">
      <c r="B10" s="306"/>
      <c r="C10" s="345" t="s">
        <v>0</v>
      </c>
      <c r="D10" s="346"/>
      <c r="E10" s="322"/>
      <c r="F10" s="323" t="str">
        <f>CONCATENATE(SUM(IF(D7="X",F7,0),IF(D8="X",F8,0),IF(D9="X",F9,0))," von ",SUM(IF(D7="X",E7,0),IF(D8="X",E8,0),IF(D9="X",E9,0))," Punkten", "  (von maximal ", 2*(COUNTIF(D7:D9,"X"))," möglichen Punkten) ")</f>
        <v xml:space="preserve">0 von 0 Punkten  (von maximal 0 möglichen Punkten) </v>
      </c>
      <c r="G10" s="324"/>
    </row>
    <row r="11" spans="1:9" x14ac:dyDescent="0.3">
      <c r="I11" s="295"/>
    </row>
    <row r="12" spans="1:9" x14ac:dyDescent="0.3">
      <c r="C12" s="325" t="s">
        <v>230</v>
      </c>
      <c r="D12" s="308"/>
      <c r="I12" s="295"/>
    </row>
    <row r="13" spans="1:9" x14ac:dyDescent="0.3">
      <c r="C13" s="326" t="s">
        <v>128</v>
      </c>
      <c r="D13" s="327">
        <v>2</v>
      </c>
      <c r="I13" s="295"/>
    </row>
    <row r="14" spans="1:9" x14ac:dyDescent="0.3">
      <c r="C14" s="328" t="s">
        <v>129</v>
      </c>
      <c r="D14" s="329">
        <v>1</v>
      </c>
      <c r="I14" s="295"/>
    </row>
    <row r="15" spans="1:9" x14ac:dyDescent="0.3">
      <c r="C15" s="330" t="s">
        <v>130</v>
      </c>
      <c r="D15" s="331">
        <v>0</v>
      </c>
      <c r="I15" s="295"/>
    </row>
  </sheetData>
  <sheetProtection algorithmName="SHA-512" hashValue="LkMBOnGxgtHlrhc2Pb86/wPyklaNSON+NZtnBG6It3XeqT3hWdpM92sOCslxcAoCPGx3LB9peHkKslRYiv7P5A==" saltValue="gy/7t8acymvQhAjKTZeaDA==" spinCount="100000" sheet="1" formatCells="0" formatColumns="0" formatRows="0" insertColumns="0" insertRows="0" insertHyperlinks="0" deleteColumns="0" deleteRows="0" sort="0" autoFilter="0" pivotTables="0"/>
  <dataConsolidate/>
  <mergeCells count="2">
    <mergeCell ref="A2:H2"/>
    <mergeCell ref="C4:G4"/>
  </mergeCells>
  <phoneticPr fontId="50" type="noConversion"/>
  <conditionalFormatting sqref="E7:E8">
    <cfRule type="colorScale" priority="3">
      <colorScale>
        <cfvo type="num" val="$D$15"/>
        <cfvo type="num" val="$D$14"/>
        <cfvo type="num" val="$D$13"/>
        <color rgb="FFF8696B"/>
        <color rgb="FFFFEB84"/>
        <color rgb="FF63BE7B"/>
      </colorScale>
    </cfRule>
  </conditionalFormatting>
  <conditionalFormatting sqref="E9">
    <cfRule type="colorScale" priority="1">
      <colorScale>
        <cfvo type="num" val="$D$14"/>
        <cfvo type="num" val="$D$13"/>
        <cfvo type="num" val="$D$12"/>
        <color rgb="FFF8696B"/>
        <color rgb="FFFFEB84"/>
        <color rgb="FF63BE7B"/>
      </colorScale>
    </cfRule>
  </conditionalFormatting>
  <conditionalFormatting sqref="F7:F9">
    <cfRule type="colorScale" priority="2">
      <colorScale>
        <cfvo type="num" val="$D$15"/>
        <cfvo type="num" val="$D$14"/>
        <cfvo type="num" val="$D$13"/>
        <color rgb="FFF8696B"/>
        <color rgb="FFFFEB84"/>
        <color rgb="FF63BE7B"/>
      </colorScale>
    </cfRule>
  </conditionalFormatting>
  <dataValidations count="1">
    <dataValidation type="list" allowBlank="1" showInputMessage="1" showErrorMessage="1" sqref="F7:F9" xr:uid="{00000000-0002-0000-0400-000000000000}">
      <formula1>$D$13:$D$15</formula1>
    </dataValidation>
  </dataValidations>
  <hyperlinks>
    <hyperlink ref="I4" r:id="rId1" location="page=25" display="Lien vers le Descriptif des critères" xr:uid="{D30A03FE-C44D-4973-89E8-027B2DD82510}"/>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34998626667073579"/>
  </sheetPr>
  <dimension ref="A1:I14"/>
  <sheetViews>
    <sheetView view="pageLayout" zoomScaleNormal="100" zoomScaleSheetLayoutView="80" workbookViewId="0"/>
  </sheetViews>
  <sheetFormatPr baseColWidth="10" defaultColWidth="11.42578125" defaultRowHeight="16.5" x14ac:dyDescent="0.3"/>
  <cols>
    <col min="1" max="2" width="2.42578125" style="320" customWidth="1"/>
    <col min="3" max="3" width="21.28515625" style="320" customWidth="1"/>
    <col min="4" max="4" width="8.28515625" style="320" customWidth="1"/>
    <col min="5" max="6" width="7.42578125" style="320" customWidth="1"/>
    <col min="7" max="7" width="53.5703125" style="320" customWidth="1"/>
    <col min="8" max="8" width="22.5703125" style="295" customWidth="1"/>
    <col min="9" max="9" width="41" style="308" customWidth="1"/>
    <col min="10" max="16384" width="11.42578125" style="295"/>
  </cols>
  <sheetData>
    <row r="1" spans="1:9" x14ac:dyDescent="0.3">
      <c r="A1" s="306"/>
      <c r="B1" s="306"/>
      <c r="C1" s="306"/>
      <c r="D1" s="306"/>
      <c r="E1" s="306"/>
      <c r="F1" s="306"/>
      <c r="G1" s="307"/>
    </row>
    <row r="2" spans="1:9" ht="18" customHeight="1" x14ac:dyDescent="0.3">
      <c r="A2" s="580" t="s">
        <v>181</v>
      </c>
      <c r="B2" s="582"/>
      <c r="C2" s="582"/>
      <c r="D2" s="582"/>
      <c r="E2" s="582"/>
      <c r="F2" s="582"/>
      <c r="G2" s="582"/>
      <c r="H2" s="582"/>
      <c r="I2" s="309" t="s">
        <v>121</v>
      </c>
    </row>
    <row r="3" spans="1:9" ht="17.25" thickBot="1" x14ac:dyDescent="0.35">
      <c r="A3" s="310"/>
      <c r="B3" s="311"/>
      <c r="C3" s="311"/>
      <c r="D3" s="311"/>
      <c r="E3" s="311"/>
      <c r="F3" s="311"/>
      <c r="G3" s="307"/>
    </row>
    <row r="4" spans="1:9" ht="17.25" thickBot="1" x14ac:dyDescent="0.35">
      <c r="A4" s="306"/>
      <c r="B4" s="311"/>
      <c r="C4" s="586" t="s">
        <v>379</v>
      </c>
      <c r="D4" s="587"/>
      <c r="E4" s="587"/>
      <c r="F4" s="587"/>
      <c r="G4" s="588"/>
      <c r="I4" s="313" t="s">
        <v>355</v>
      </c>
    </row>
    <row r="5" spans="1:9" ht="17.25" thickBot="1" x14ac:dyDescent="0.35">
      <c r="A5" s="306"/>
      <c r="B5" s="311"/>
      <c r="C5" s="311"/>
      <c r="D5" s="311"/>
      <c r="E5" s="311"/>
      <c r="F5" s="311"/>
      <c r="G5" s="307"/>
    </row>
    <row r="6" spans="1:9" ht="24.75" customHeight="1" x14ac:dyDescent="0.3">
      <c r="A6" s="306"/>
      <c r="B6" s="306"/>
      <c r="C6" s="314" t="s">
        <v>261</v>
      </c>
      <c r="D6" s="315" t="s">
        <v>262</v>
      </c>
      <c r="E6" s="316" t="s">
        <v>177</v>
      </c>
      <c r="F6" s="317" t="s">
        <v>234</v>
      </c>
      <c r="G6" s="314" t="s">
        <v>267</v>
      </c>
      <c r="H6" s="312" t="s">
        <v>263</v>
      </c>
      <c r="I6" s="318" t="s">
        <v>264</v>
      </c>
    </row>
    <row r="7" spans="1:9" ht="24.75" customHeight="1" x14ac:dyDescent="0.3">
      <c r="A7" s="306"/>
      <c r="B7" s="306">
        <v>1</v>
      </c>
      <c r="C7" s="319" t="s">
        <v>370</v>
      </c>
      <c r="D7" s="368" t="str" cm="1">
        <f t="array" ref="D7:E8">IF('R'!F10:G11="","",'R'!F10:G11)</f>
        <v/>
      </c>
      <c r="E7" s="369" t="str">
        <v/>
      </c>
      <c r="F7" s="162"/>
      <c r="G7" s="204"/>
      <c r="H7" s="3"/>
      <c r="I7" s="3"/>
    </row>
    <row r="8" spans="1:9" ht="27.75" thickBot="1" x14ac:dyDescent="0.35">
      <c r="A8" s="306"/>
      <c r="B8" s="306">
        <v>2</v>
      </c>
      <c r="C8" s="3" t="s">
        <v>371</v>
      </c>
      <c r="D8" s="370" t="str">
        <v/>
      </c>
      <c r="E8" s="371" t="str">
        <v/>
      </c>
      <c r="F8" s="162"/>
      <c r="G8" s="204"/>
      <c r="H8" s="3"/>
      <c r="I8" s="3"/>
    </row>
    <row r="9" spans="1:9" x14ac:dyDescent="0.3">
      <c r="B9" s="306"/>
      <c r="C9" s="345" t="s">
        <v>0</v>
      </c>
      <c r="D9" s="341"/>
      <c r="E9" s="341"/>
      <c r="F9" s="323" t="str">
        <f>CONCATENATE(SUM(IF(D7="X",F7,0),IF(D8="X",F8,0))," von ",SUM(IF(D7="X",E7,0),IF(D8="X",E8,0))," Punkten", "  (von maximal ", 2*(COUNTIF(D7:D8,"X"))," möglichen Punkten) ")</f>
        <v xml:space="preserve">0 von 0 Punkten  (von maximal 0 möglichen Punkten) </v>
      </c>
      <c r="G9" s="324"/>
    </row>
    <row r="10" spans="1:9" x14ac:dyDescent="0.3">
      <c r="B10" s="306"/>
    </row>
    <row r="11" spans="1:9" x14ac:dyDescent="0.3">
      <c r="C11" s="325" t="s">
        <v>230</v>
      </c>
      <c r="D11" s="308"/>
      <c r="I11" s="295"/>
    </row>
    <row r="12" spans="1:9" x14ac:dyDescent="0.3">
      <c r="C12" s="326" t="s">
        <v>128</v>
      </c>
      <c r="D12" s="327">
        <v>2</v>
      </c>
      <c r="I12" s="295"/>
    </row>
    <row r="13" spans="1:9" x14ac:dyDescent="0.3">
      <c r="C13" s="328" t="s">
        <v>129</v>
      </c>
      <c r="D13" s="329">
        <v>1</v>
      </c>
      <c r="I13" s="295"/>
    </row>
    <row r="14" spans="1:9" x14ac:dyDescent="0.3">
      <c r="C14" s="330" t="s">
        <v>130</v>
      </c>
      <c r="D14" s="331">
        <v>0</v>
      </c>
      <c r="I14" s="295"/>
    </row>
  </sheetData>
  <sheetProtection algorithmName="SHA-512" hashValue="7knwwIA1OKGPxxREgv4g9aB3lmZO7Tee0DaQa/4M3jNiBE2+O4LFo+awz9KoeopF7PVeRALFW8isq/teKdeEdw==" saltValue="dnx+2a4YQdUJ7iZYdI62pQ==" spinCount="100000" sheet="1" formatCells="0" formatColumns="0" formatRows="0" insertColumns="0" insertRows="0" insertHyperlinks="0" deleteColumns="0" deleteRows="0" sort="0" autoFilter="0" pivotTables="0"/>
  <dataConsolidate/>
  <mergeCells count="2">
    <mergeCell ref="A2:H2"/>
    <mergeCell ref="C4:G4"/>
  </mergeCells>
  <phoneticPr fontId="50" type="noConversion"/>
  <conditionalFormatting sqref="E7:E8">
    <cfRule type="colorScale" priority="1">
      <colorScale>
        <cfvo type="num" val="$D$14"/>
        <cfvo type="num" val="$D$13"/>
        <cfvo type="num" val="$D$12"/>
        <color rgb="FFF8696B"/>
        <color rgb="FFFFEB84"/>
        <color rgb="FF63BE7B"/>
      </colorScale>
    </cfRule>
  </conditionalFormatting>
  <conditionalFormatting sqref="F7:F8">
    <cfRule type="colorScale" priority="2">
      <colorScale>
        <cfvo type="num" val="$D$14"/>
        <cfvo type="num" val="$D$13"/>
        <cfvo type="num" val="$D$12"/>
        <color rgb="FFF8696B"/>
        <color rgb="FFFFEB84"/>
        <color rgb="FF63BE7B"/>
      </colorScale>
    </cfRule>
  </conditionalFormatting>
  <dataValidations count="1">
    <dataValidation type="list" allowBlank="1" showInputMessage="1" showErrorMessage="1" sqref="F7:F8" xr:uid="{00000000-0002-0000-0500-000000000000}">
      <formula1>$D$12:$D$14</formula1>
    </dataValidation>
  </dataValidations>
  <hyperlinks>
    <hyperlink ref="I4" r:id="rId1" location="page=25" display="Lien vers le Descriptif des critères" xr:uid="{2BDAF477-92FA-4024-8FA0-64AA2CB91E79}"/>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mx="http://schemas.microsoft.com/office/mac/excel/2008/main" uri="{64002731-A6B0-56B0-2670-7721B7C09600}">
      <mx:PLV Mode="1"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F2626"/>
  </sheetPr>
  <dimension ref="A1:J14"/>
  <sheetViews>
    <sheetView view="pageLayout" zoomScaleNormal="100" zoomScaleSheetLayoutView="8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183</v>
      </c>
      <c r="B2" s="590"/>
      <c r="C2" s="590"/>
      <c r="D2" s="590"/>
      <c r="E2" s="590"/>
      <c r="F2" s="590"/>
      <c r="G2" s="590"/>
      <c r="H2" s="590"/>
      <c r="I2" s="590"/>
      <c r="J2" s="332" t="s">
        <v>11</v>
      </c>
    </row>
    <row r="3" spans="1:10" ht="17.25" thickBot="1" x14ac:dyDescent="0.35">
      <c r="A3" s="310"/>
      <c r="B3" s="311"/>
      <c r="C3" s="311"/>
      <c r="D3" s="311"/>
      <c r="E3" s="311"/>
      <c r="F3" s="311"/>
      <c r="G3" s="311"/>
      <c r="H3" s="307"/>
    </row>
    <row r="4" spans="1:10" ht="27" customHeight="1" thickBot="1" x14ac:dyDescent="0.35">
      <c r="A4" s="306"/>
      <c r="B4" s="311"/>
      <c r="C4" s="591" t="s">
        <v>268</v>
      </c>
      <c r="D4" s="592"/>
      <c r="E4" s="592"/>
      <c r="F4" s="592"/>
      <c r="G4" s="592"/>
      <c r="H4" s="593"/>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19" t="s">
        <v>302</v>
      </c>
      <c r="D7" s="368" t="str" cm="1">
        <f t="array" ref="D7:F8">IF(G!F4:H5="","",G!F4:H5)</f>
        <v/>
      </c>
      <c r="E7" s="372" t="str">
        <v/>
      </c>
      <c r="F7" s="369" t="str">
        <v/>
      </c>
      <c r="G7" s="162"/>
      <c r="H7" s="204"/>
      <c r="I7" s="3"/>
      <c r="J7" s="3"/>
    </row>
    <row r="8" spans="1:10" ht="27.75" thickBot="1" x14ac:dyDescent="0.35">
      <c r="A8" s="306"/>
      <c r="B8" s="306">
        <v>2</v>
      </c>
      <c r="C8" s="319" t="s">
        <v>192</v>
      </c>
      <c r="D8" s="370" t="str">
        <v/>
      </c>
      <c r="E8" s="373" t="str">
        <v/>
      </c>
      <c r="F8" s="371" t="str">
        <v/>
      </c>
      <c r="G8" s="162"/>
      <c r="H8" s="206"/>
      <c r="I8" s="3"/>
      <c r="J8" s="3"/>
    </row>
    <row r="9" spans="1:10" ht="16.5" customHeight="1"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ErN+i9N8ke9aVSAUk2eh9iZlq+OjeAD/tveYgthhOYVk6JptbGAm7XJNRmpiTDgcOpXfE4uoEAUb+b4yBwfikg==" saltValue="hjSvfaKc+paD/cxyn/pOF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77" priority="1" operator="containsText" text="Tief">
      <formula>NOT(ISERROR(SEARCH("Tief",E7)))</formula>
    </cfRule>
    <cfRule type="containsText" dxfId="75" priority="3" operator="containsText" text="Mittel">
      <formula>NOT(ISERROR(SEARCH("Mittel",E7)))</formula>
    </cfRule>
  </conditionalFormatting>
  <conditionalFormatting sqref="F7:F8">
    <cfRule type="colorScale" priority="4">
      <colorScale>
        <cfvo type="num" val="$D$14"/>
        <cfvo type="num" val="$D$13"/>
        <cfvo type="num" val="$D$12"/>
        <color rgb="FFF8696B"/>
        <color rgb="FFFFEB84"/>
        <color rgb="FF63BE7B"/>
      </colorScale>
    </cfRule>
  </conditionalFormatting>
  <conditionalFormatting sqref="G7:G8">
    <cfRule type="colorScale" priority="5">
      <colorScale>
        <cfvo type="num" val="$D$14"/>
        <cfvo type="num" val="$D$13"/>
        <cfvo type="num" val="$D$12"/>
        <color rgb="FFF8696B"/>
        <color rgb="FFFFEB84"/>
        <color rgb="FF63BE7B"/>
      </colorScale>
    </cfRule>
  </conditionalFormatting>
  <dataValidations count="1">
    <dataValidation type="list" allowBlank="1" showInputMessage="1" showErrorMessage="1" sqref="G7:G8" xr:uid="{6A1F20BC-8170-4727-A597-27A0DAD07641}">
      <formula1>$D$12:$D$14</formula1>
    </dataValidation>
  </dataValidations>
  <hyperlinks>
    <hyperlink ref="J4" r:id="rId1" location="page=25" display="Lien vers le Descriptif des critères" xr:uid="{0C26B5AE-D0E4-4CB3-AD9C-CCEDC0C9DF9E}"/>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8360708E-370F-4178-AB75-3BF435DF689F}">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F2626"/>
  </sheetPr>
  <dimension ref="A1:J15"/>
  <sheetViews>
    <sheetView view="pageLayout" zoomScaleNormal="100" zoomScaleSheetLayoutView="8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184</v>
      </c>
      <c r="B2" s="590"/>
      <c r="C2" s="590"/>
      <c r="D2" s="590"/>
      <c r="E2" s="590"/>
      <c r="F2" s="590"/>
      <c r="G2" s="590"/>
      <c r="H2" s="590"/>
      <c r="I2" s="590"/>
      <c r="J2" s="332" t="s">
        <v>12</v>
      </c>
    </row>
    <row r="3" spans="1:10" ht="17.25" thickBot="1" x14ac:dyDescent="0.35">
      <c r="A3" s="310"/>
      <c r="B3" s="311"/>
      <c r="C3" s="311"/>
      <c r="D3" s="311"/>
      <c r="E3" s="311"/>
      <c r="F3" s="311"/>
      <c r="G3" s="311"/>
      <c r="H3" s="307"/>
    </row>
    <row r="4" spans="1:10" ht="15" customHeight="1" thickBot="1" x14ac:dyDescent="0.35">
      <c r="A4" s="306"/>
      <c r="B4" s="311"/>
      <c r="C4" s="591" t="s">
        <v>269</v>
      </c>
      <c r="D4" s="592"/>
      <c r="E4" s="592"/>
      <c r="F4" s="592"/>
      <c r="G4" s="592"/>
      <c r="H4" s="593"/>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19" t="s">
        <v>303</v>
      </c>
      <c r="D7" s="368" t="str" cm="1">
        <f t="array" ref="D7:F9">IF(G!F6:H8="","",G!F6:H8)</f>
        <v/>
      </c>
      <c r="E7" s="372" t="str">
        <v/>
      </c>
      <c r="F7" s="369" t="str">
        <v/>
      </c>
      <c r="G7" s="163"/>
      <c r="H7" s="205"/>
      <c r="I7" s="3"/>
      <c r="J7" s="204"/>
    </row>
    <row r="8" spans="1:10" ht="27" x14ac:dyDescent="0.3">
      <c r="A8" s="306"/>
      <c r="B8" s="306">
        <v>2</v>
      </c>
      <c r="C8" s="319" t="s">
        <v>304</v>
      </c>
      <c r="D8" s="368" t="str">
        <v/>
      </c>
      <c r="E8" s="372" t="str">
        <v/>
      </c>
      <c r="F8" s="369" t="str">
        <v/>
      </c>
      <c r="G8" s="163"/>
      <c r="H8" s="204"/>
      <c r="I8" s="3"/>
      <c r="J8" s="204"/>
    </row>
    <row r="9" spans="1:10" ht="27.75" thickBot="1" x14ac:dyDescent="0.35">
      <c r="A9" s="306"/>
      <c r="B9" s="306">
        <v>3</v>
      </c>
      <c r="C9" s="319" t="s">
        <v>305</v>
      </c>
      <c r="D9" s="370" t="str">
        <v/>
      </c>
      <c r="E9" s="373" t="str">
        <v/>
      </c>
      <c r="F9" s="371" t="str">
        <v/>
      </c>
      <c r="G9" s="208"/>
      <c r="H9" s="206"/>
      <c r="I9" s="3"/>
      <c r="J9" s="204"/>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43"/>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6bo9sm1CXzES1kwfSJzk2+PBSyZ29MTmp5FxQzImuk5E1tFmjiFraIH+CSxbE5jS+VtjtPtkmuz8mLD+POOyWw==" saltValue="JIjds/qvWkU1gYMi6dfXIg==" spinCount="100000" sheet="1" formatCells="0" formatColumns="0" formatRows="0" insertColumns="0" insertRows="0" insertHyperlinks="0" deleteColumns="0" deleteRows="0" sort="0" autoFilter="0" pivotTables="0"/>
  <dataConsolidate/>
  <mergeCells count="2">
    <mergeCell ref="C4:H4"/>
    <mergeCell ref="A2:I2"/>
  </mergeCells>
  <phoneticPr fontId="50" type="noConversion"/>
  <conditionalFormatting sqref="E7:E9">
    <cfRule type="containsText" dxfId="74" priority="1" operator="containsText" text="Tief">
      <formula>NOT(ISERROR(SEARCH("Tief",E7)))</formula>
    </cfRule>
    <cfRule type="containsText" dxfId="72" priority="3" operator="containsText" text="Mittel">
      <formula>NOT(ISERROR(SEARCH("Mittel",E7)))</formula>
    </cfRule>
  </conditionalFormatting>
  <conditionalFormatting sqref="F7:F9">
    <cfRule type="colorScale" priority="4">
      <colorScale>
        <cfvo type="num" val="$D$15"/>
        <cfvo type="num" val="$D$14"/>
        <cfvo type="num" val="$D$13"/>
        <color rgb="FFF8696B"/>
        <color rgb="FFFFEB84"/>
        <color rgb="FF63BE7B"/>
      </colorScale>
    </cfRule>
  </conditionalFormatting>
  <conditionalFormatting sqref="G7:G9">
    <cfRule type="colorScale" priority="37">
      <colorScale>
        <cfvo type="num" val="$D$15"/>
        <cfvo type="num" val="$D$14"/>
        <cfvo type="num" val="$D$13"/>
        <color rgb="FFF8696B"/>
        <color rgb="FFFFEB84"/>
        <color rgb="FF63BE7B"/>
      </colorScale>
    </cfRule>
  </conditionalFormatting>
  <dataValidations count="1">
    <dataValidation type="list" allowBlank="1" showInputMessage="1" showErrorMessage="1" sqref="G7:G9" xr:uid="{00000000-0002-0000-0700-000000000000}">
      <formula1>$D$13:$D$15</formula1>
    </dataValidation>
  </dataValidations>
  <hyperlinks>
    <hyperlink ref="J4" r:id="rId1" location="page=25" display="Lien vers le Descriptif des critères" xr:uid="{4E3BA3A0-3911-4C97-BC39-3AF25C30A48E}"/>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38510796-957A-4EA6-9968-0C29B6E3099C}">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F2626"/>
  </sheetPr>
  <dimension ref="A1:J15"/>
  <sheetViews>
    <sheetView view="pageLayout" zoomScaleNormal="100" zoomScaleSheetLayoutView="80" workbookViewId="0"/>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185</v>
      </c>
      <c r="B2" s="590"/>
      <c r="C2" s="590"/>
      <c r="D2" s="590"/>
      <c r="E2" s="590"/>
      <c r="F2" s="590"/>
      <c r="G2" s="590"/>
      <c r="H2" s="590"/>
      <c r="I2" s="590"/>
      <c r="J2" s="332" t="s">
        <v>13</v>
      </c>
    </row>
    <row r="3" spans="1:10" ht="17.25" thickBot="1" x14ac:dyDescent="0.35">
      <c r="A3" s="310"/>
      <c r="B3" s="311"/>
      <c r="C3" s="311"/>
      <c r="D3" s="311"/>
      <c r="E3" s="311"/>
      <c r="F3" s="311"/>
      <c r="G3" s="311"/>
      <c r="H3" s="307"/>
    </row>
    <row r="4" spans="1:10" ht="15" customHeight="1" thickBot="1" x14ac:dyDescent="0.35">
      <c r="A4" s="306"/>
      <c r="B4" s="311"/>
      <c r="C4" s="594" t="s">
        <v>270</v>
      </c>
      <c r="D4" s="595"/>
      <c r="E4" s="595"/>
      <c r="F4" s="595"/>
      <c r="G4" s="595"/>
      <c r="H4" s="596"/>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42" t="s">
        <v>306</v>
      </c>
      <c r="D7" s="368" t="str" cm="1">
        <f t="array" ref="D7:F9">IF(G!F9:H11=0,"",G!F9:H11)</f>
        <v/>
      </c>
      <c r="E7" s="372" t="str">
        <v/>
      </c>
      <c r="F7" s="369" t="str">
        <v/>
      </c>
      <c r="G7" s="163"/>
      <c r="H7" s="204"/>
      <c r="I7" s="3"/>
      <c r="J7" s="3"/>
    </row>
    <row r="8" spans="1:10" ht="27" x14ac:dyDescent="0.3">
      <c r="A8" s="306"/>
      <c r="B8" s="306">
        <v>2</v>
      </c>
      <c r="C8" s="342" t="s">
        <v>307</v>
      </c>
      <c r="D8" s="368" t="str">
        <v/>
      </c>
      <c r="E8" s="372" t="str">
        <v/>
      </c>
      <c r="F8" s="369" t="str">
        <v/>
      </c>
      <c r="G8" s="163"/>
      <c r="H8" s="204"/>
      <c r="I8" s="3"/>
      <c r="J8" s="3"/>
    </row>
    <row r="9" spans="1:10" ht="27.75" thickBot="1" x14ac:dyDescent="0.35">
      <c r="A9" s="306"/>
      <c r="B9" s="306">
        <v>3</v>
      </c>
      <c r="C9" s="342" t="s">
        <v>308</v>
      </c>
      <c r="D9" s="370" t="str">
        <v/>
      </c>
      <c r="E9" s="373" t="str">
        <v/>
      </c>
      <c r="F9" s="371" t="str">
        <v/>
      </c>
      <c r="G9" s="208"/>
      <c r="H9" s="206"/>
      <c r="I9" s="3"/>
      <c r="J9" s="3"/>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31">
        <v>0</v>
      </c>
    </row>
  </sheetData>
  <sheetProtection algorithmName="SHA-512" hashValue="kcndWzJ3cyMABxXlJ9XoW6wwPkEx0apF229UPEYoU2zO0xid3wj3TL1z+5aL4KnRdg6ySdKR+3uiQgecCOrxCw==" saltValue="lpfUA6CVLFaMmXl/uCW26Q=="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71" priority="1" operator="containsText" text="Tief">
      <formula>NOT(ISERROR(SEARCH("Tief",E7)))</formula>
    </cfRule>
    <cfRule type="containsText" dxfId="69" priority="3" operator="containsText" text="Mittel">
      <formula>NOT(ISERROR(SEARCH("Mittel",E7)))</formula>
    </cfRule>
  </conditionalFormatting>
  <conditionalFormatting sqref="F7:G9">
    <cfRule type="colorScale" priority="38">
      <colorScale>
        <cfvo type="num" val="$D$15"/>
        <cfvo type="num" val="$D$14"/>
        <cfvo type="num" val="$D$13"/>
        <color rgb="FFF8696B"/>
        <color rgb="FFFFEB84"/>
        <color rgb="FF63BE7B"/>
      </colorScale>
    </cfRule>
  </conditionalFormatting>
  <dataValidations count="1">
    <dataValidation type="list" allowBlank="1" showInputMessage="1" showErrorMessage="1" sqref="G7:G9" xr:uid="{00000000-0002-0000-0800-000000000000}">
      <formula1>$D$13:$D$15</formula1>
    </dataValidation>
  </dataValidations>
  <hyperlinks>
    <hyperlink ref="J4" r:id="rId1" location="page=25" display="Lien vers le Descriptif des critères" xr:uid="{8978CDAD-11EA-43C0-BA65-AEF1FA3F2114}"/>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CC921C74-F4F4-46C7-A928-15E264DB1506}">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sheetPr>
  <dimension ref="A1:I19"/>
  <sheetViews>
    <sheetView showGridLines="0" view="pageLayout" zoomScaleNormal="100" zoomScaleSheetLayoutView="80" workbookViewId="0">
      <selection sqref="A1:G1"/>
    </sheetView>
  </sheetViews>
  <sheetFormatPr baseColWidth="10" defaultColWidth="8.85546875" defaultRowHeight="15" x14ac:dyDescent="0.25"/>
  <cols>
    <col min="1" max="1" width="23.28515625" style="252" customWidth="1"/>
    <col min="3" max="3" width="19" customWidth="1"/>
  </cols>
  <sheetData>
    <row r="1" spans="1:9" ht="71.25" customHeight="1" x14ac:dyDescent="0.25">
      <c r="A1" s="424" t="s">
        <v>375</v>
      </c>
      <c r="B1" s="424"/>
      <c r="C1" s="424"/>
      <c r="D1" s="424"/>
      <c r="E1" s="424"/>
      <c r="F1" s="424"/>
      <c r="G1" s="424"/>
    </row>
    <row r="2" spans="1:9" ht="48.75" customHeight="1" x14ac:dyDescent="0.25">
      <c r="A2" s="425" t="s">
        <v>124</v>
      </c>
      <c r="B2" s="425"/>
      <c r="C2" s="425"/>
      <c r="D2" s="425"/>
      <c r="E2" s="425"/>
      <c r="F2" s="425"/>
      <c r="G2" s="425"/>
    </row>
    <row r="3" spans="1:9" ht="126.75" customHeight="1" x14ac:dyDescent="0.25">
      <c r="A3" s="424" t="s">
        <v>377</v>
      </c>
      <c r="B3" s="424"/>
      <c r="C3" s="424"/>
      <c r="D3" s="424"/>
      <c r="E3" s="424"/>
      <c r="F3" s="424"/>
      <c r="G3" s="424"/>
    </row>
    <row r="4" spans="1:9" ht="63" customHeight="1" x14ac:dyDescent="0.25">
      <c r="A4" s="424" t="s">
        <v>391</v>
      </c>
      <c r="B4" s="424"/>
      <c r="C4" s="424"/>
      <c r="D4" s="424"/>
      <c r="E4" s="424"/>
      <c r="F4" s="424"/>
      <c r="G4" s="424"/>
    </row>
    <row r="5" spans="1:9" ht="15" customHeight="1" x14ac:dyDescent="0.25">
      <c r="A5" s="428" t="s">
        <v>362</v>
      </c>
      <c r="B5" s="428"/>
      <c r="C5" s="428"/>
      <c r="D5" s="428"/>
      <c r="E5" s="240" t="s">
        <v>125</v>
      </c>
      <c r="F5" s="241" t="s">
        <v>126</v>
      </c>
      <c r="G5" s="242" t="s">
        <v>127</v>
      </c>
      <c r="H5" s="243"/>
      <c r="I5" s="243"/>
    </row>
    <row r="6" spans="1:9" ht="15" customHeight="1" x14ac:dyDescent="0.25">
      <c r="A6" s="426" t="s">
        <v>374</v>
      </c>
      <c r="B6" s="426"/>
      <c r="C6" s="426"/>
      <c r="D6" s="426"/>
      <c r="E6" s="426"/>
      <c r="F6" s="426"/>
      <c r="G6" s="426"/>
      <c r="H6" s="243"/>
      <c r="I6" s="243"/>
    </row>
    <row r="7" spans="1:9" ht="18" customHeight="1" x14ac:dyDescent="0.25">
      <c r="A7" s="244" t="s">
        <v>128</v>
      </c>
      <c r="B7" s="245">
        <v>2</v>
      </c>
      <c r="C7" s="243"/>
      <c r="D7" s="243"/>
      <c r="E7" s="243"/>
      <c r="F7" s="243"/>
      <c r="G7" s="243"/>
      <c r="H7" s="243"/>
      <c r="I7" s="243"/>
    </row>
    <row r="8" spans="1:9" ht="18" customHeight="1" x14ac:dyDescent="0.25">
      <c r="A8" s="246" t="s">
        <v>129</v>
      </c>
      <c r="B8" s="247">
        <v>1</v>
      </c>
      <c r="C8" s="243"/>
      <c r="D8" s="243"/>
      <c r="E8" s="243"/>
      <c r="F8" s="243"/>
      <c r="G8" s="243"/>
    </row>
    <row r="9" spans="1:9" ht="18" customHeight="1" x14ac:dyDescent="0.25">
      <c r="A9" s="248" t="s">
        <v>130</v>
      </c>
      <c r="B9" s="249">
        <v>0</v>
      </c>
      <c r="C9" s="243"/>
      <c r="D9" s="243"/>
      <c r="E9" s="243"/>
      <c r="F9" s="243"/>
      <c r="G9" s="243"/>
    </row>
    <row r="10" spans="1:9" ht="12.75" customHeight="1" x14ac:dyDescent="0.25">
      <c r="A10" s="250"/>
      <c r="B10" s="243"/>
      <c r="C10" s="243"/>
      <c r="D10" s="243"/>
      <c r="E10" s="243"/>
      <c r="F10" s="243"/>
      <c r="G10" s="243"/>
    </row>
    <row r="11" spans="1:9" ht="120.75" customHeight="1" x14ac:dyDescent="0.25">
      <c r="A11" s="424" t="s">
        <v>376</v>
      </c>
      <c r="B11" s="424"/>
      <c r="C11" s="424"/>
      <c r="D11" s="424"/>
      <c r="E11" s="424"/>
      <c r="F11" s="424"/>
      <c r="G11" s="424"/>
    </row>
    <row r="12" spans="1:9" ht="84" customHeight="1" x14ac:dyDescent="0.25">
      <c r="A12" s="424" t="s">
        <v>361</v>
      </c>
      <c r="B12" s="424"/>
      <c r="C12" s="424"/>
      <c r="D12" s="424"/>
      <c r="E12" s="424"/>
      <c r="F12" s="424"/>
      <c r="G12" s="424"/>
    </row>
    <row r="13" spans="1:9" ht="54" customHeight="1" x14ac:dyDescent="0.25">
      <c r="A13" s="427" t="s">
        <v>131</v>
      </c>
      <c r="B13" s="424"/>
      <c r="C13" s="424"/>
      <c r="D13" s="424"/>
      <c r="E13" s="424"/>
      <c r="F13" s="424"/>
      <c r="G13" s="424"/>
    </row>
    <row r="14" spans="1:9" ht="130.5" customHeight="1" x14ac:dyDescent="0.25">
      <c r="A14" s="424" t="s">
        <v>132</v>
      </c>
      <c r="B14" s="424"/>
      <c r="C14" s="424"/>
      <c r="D14" s="424"/>
      <c r="E14" s="424"/>
      <c r="F14" s="424"/>
      <c r="G14" s="424"/>
    </row>
    <row r="15" spans="1:9" ht="16.5" x14ac:dyDescent="0.3">
      <c r="A15" s="251" t="s">
        <v>133</v>
      </c>
      <c r="B15" s="4"/>
      <c r="C15" s="4"/>
      <c r="D15" s="4"/>
      <c r="E15" s="4"/>
      <c r="F15" s="4"/>
      <c r="G15" s="4"/>
    </row>
    <row r="16" spans="1:9" ht="72.75" customHeight="1" x14ac:dyDescent="0.25">
      <c r="A16" s="426" t="s">
        <v>134</v>
      </c>
      <c r="B16" s="426"/>
      <c r="C16" s="426"/>
      <c r="D16" s="426"/>
      <c r="E16" s="426"/>
      <c r="F16" s="426"/>
      <c r="G16" s="426"/>
    </row>
    <row r="17" spans="1:7" x14ac:dyDescent="0.25">
      <c r="A17" s="243"/>
      <c r="B17" s="243"/>
      <c r="C17" s="243"/>
      <c r="D17" s="243"/>
      <c r="E17" s="243"/>
      <c r="F17" s="243"/>
      <c r="G17" s="243"/>
    </row>
    <row r="18" spans="1:7" x14ac:dyDescent="0.25">
      <c r="A18" s="243"/>
      <c r="B18" s="243"/>
      <c r="C18" s="243"/>
      <c r="D18" s="243"/>
      <c r="E18" s="243"/>
      <c r="F18" s="243"/>
      <c r="G18" s="243"/>
    </row>
    <row r="19" spans="1:7" x14ac:dyDescent="0.25">
      <c r="A19" s="243"/>
      <c r="B19" s="243"/>
      <c r="C19" s="243"/>
      <c r="D19" s="243"/>
      <c r="E19" s="243"/>
      <c r="F19" s="243"/>
      <c r="G19" s="243"/>
    </row>
  </sheetData>
  <sheetProtection algorithmName="SHA-512" hashValue="+kGXlfGvpmPGyIYo0l4EwGNFIQooenIxr3J931jNJUujlg3klk/h2qrgHfrZQGBeLPSoQuuBFwsdqoQFsniukg==" saltValue="mVgQY7WcLevrQ6qDKbz8nQ==" spinCount="100000" sheet="1" formatCells="0" formatColumns="0" formatRows="0" insertColumns="0" insertRows="0" insertHyperlinks="0" selectLockedCells="1"/>
  <mergeCells count="11">
    <mergeCell ref="A14:G14"/>
    <mergeCell ref="A2:G2"/>
    <mergeCell ref="A16:G16"/>
    <mergeCell ref="A6:G6"/>
    <mergeCell ref="A1:G1"/>
    <mergeCell ref="A3:G3"/>
    <mergeCell ref="A11:G11"/>
    <mergeCell ref="A4:G4"/>
    <mergeCell ref="A13:G13"/>
    <mergeCell ref="A12:G12"/>
    <mergeCell ref="A5:D5"/>
  </mergeCells>
  <conditionalFormatting sqref="E5:G5">
    <cfRule type="containsText" dxfId="110" priority="1" operator="containsText" text="Tief">
      <formula>NOT(ISERROR(SEARCH("Tief",E5)))</formula>
    </cfRule>
    <cfRule type="containsText" dxfId="108" priority="3" operator="containsText" text="Mittel">
      <formula>NOT(ISERROR(SEARCH("Mittel",E5)))</formula>
    </cfRule>
  </conditionalFormatting>
  <printOptions horizontalCentered="1"/>
  <pageMargins left="0.70866141732283472" right="0.70866141732283472" top="1.1811023622047245" bottom="0.74803149606299213" header="0.31496062992125984" footer="0.31496062992125984"/>
  <pageSetup paperSize="9" orientation="portrait" r:id="rId1"/>
  <headerFooter>
    <oddHeader>&amp;L&amp;"Arial Narrow,Normal"&amp;9&amp;K000000Bewertungstool V1.1&amp;R&amp;"Arial Narrow,Normal"&amp;G</oddHeader>
    <oddFooter>&amp;L&amp;"Arial Narrow,Normal"&amp;8&amp;F&amp;C&amp;"Arial Narrow,Normal"&amp;8&amp;P/&amp;N&amp;R&amp;"Arial Narrow,Normal"&amp;8&amp;D</oddFooter>
  </headerFooter>
  <legacyDrawingHF r:id="rId2"/>
  <extLst>
    <ext xmlns:x14="http://schemas.microsoft.com/office/spreadsheetml/2009/9/main" uri="{78C0D931-6437-407d-A8EE-F0AAD7539E65}">
      <x14:conditionalFormattings>
        <x14:conditionalFormatting xmlns:xm="http://schemas.microsoft.com/office/excel/2006/main">
          <x14:cfRule type="containsText" priority="2" operator="containsText" id="{467C7080-821A-4D3F-ACA8-402BBD25D891}">
            <xm:f>NOT(ISERROR(SEARCH("Hoch",E5)))</xm:f>
            <xm:f>"Hoch"</xm:f>
            <x14:dxf>
              <fill>
                <patternFill>
                  <bgColor theme="9" tint="-0.24994659260841701"/>
                </patternFill>
              </fill>
            </x14:dxf>
          </x14:cfRule>
          <xm:sqref>E5:G5</xm:sqref>
        </x14:conditionalFormatting>
      </x14:conditionalFormattings>
    </ex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DF2626"/>
  </sheetPr>
  <dimension ref="A1:J14"/>
  <sheetViews>
    <sheetView view="pageLayout" zoomScaleNormal="100" zoomScaleSheetLayoutView="8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186</v>
      </c>
      <c r="B2" s="590"/>
      <c r="C2" s="590"/>
      <c r="D2" s="590"/>
      <c r="E2" s="590"/>
      <c r="F2" s="590"/>
      <c r="G2" s="590"/>
      <c r="H2" s="590"/>
      <c r="I2" s="590"/>
      <c r="J2" s="332" t="s">
        <v>14</v>
      </c>
    </row>
    <row r="3" spans="1:10" ht="17.25" thickBot="1" x14ac:dyDescent="0.35">
      <c r="A3" s="310"/>
      <c r="B3" s="311"/>
      <c r="C3" s="311"/>
      <c r="D3" s="311"/>
      <c r="E3" s="311"/>
      <c r="F3" s="311"/>
      <c r="G3" s="311"/>
      <c r="H3" s="307"/>
    </row>
    <row r="4" spans="1:10" ht="15" customHeight="1" thickBot="1" x14ac:dyDescent="0.35">
      <c r="A4" s="306"/>
      <c r="B4" s="311"/>
      <c r="C4" s="594" t="s">
        <v>380</v>
      </c>
      <c r="D4" s="595"/>
      <c r="E4" s="595"/>
      <c r="F4" s="595"/>
      <c r="G4" s="595"/>
      <c r="H4" s="596"/>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19" t="s">
        <v>309</v>
      </c>
      <c r="D7" s="368" t="str" cm="1">
        <f t="array" ref="D7:F8">IF(G!F12:H13=0,"",G!F12:H13)</f>
        <v/>
      </c>
      <c r="E7" s="372" t="str">
        <v/>
      </c>
      <c r="F7" s="369" t="str">
        <v/>
      </c>
      <c r="G7" s="162"/>
      <c r="H7" s="204"/>
      <c r="I7" s="3"/>
      <c r="J7" s="3"/>
    </row>
    <row r="8" spans="1:10" ht="27.75" thickBot="1" x14ac:dyDescent="0.35">
      <c r="A8" s="306"/>
      <c r="B8" s="306">
        <v>2</v>
      </c>
      <c r="C8" s="319" t="s">
        <v>310</v>
      </c>
      <c r="D8" s="370" t="str">
        <v/>
      </c>
      <c r="E8" s="374" t="str">
        <v/>
      </c>
      <c r="F8" s="371" t="str">
        <v/>
      </c>
      <c r="G8" s="162"/>
      <c r="H8" s="206"/>
      <c r="I8" s="3"/>
      <c r="J8" s="3"/>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31">
        <v>0</v>
      </c>
    </row>
  </sheetData>
  <sheetProtection algorithmName="SHA-512" hashValue="ZnKkqwej1fT4RbjUHVH6NB1Ad2MfgN7Fp9Id3KInaT24xYtm/nKNSA4DlT9Fr2FeS+NTOOGyzZk/tDnR2f0Dkg==" saltValue="78rQ/0tkplc/u4NjFAthvA==" spinCount="100000" sheet="1" formatCells="0" formatColumns="0" formatRows="0" insertColumns="0" insertRows="0" insertHyperlinks="0" deleteColumns="0" deleteRows="0" sort="0" autoFilter="0" pivotTables="0"/>
  <dataConsolidate/>
  <mergeCells count="2">
    <mergeCell ref="C4:H4"/>
    <mergeCell ref="A2:I2"/>
  </mergeCells>
  <phoneticPr fontId="50" type="noConversion"/>
  <conditionalFormatting sqref="E7:E8">
    <cfRule type="containsText" dxfId="68" priority="1" operator="containsText" text="Tief">
      <formula>NOT(ISERROR(SEARCH("Tief",E7)))</formula>
    </cfRule>
    <cfRule type="containsText" dxfId="66" priority="3" operator="containsText" text="Mittel">
      <formula>NOT(ISERROR(SEARCH("Mittel",E7)))</formula>
    </cfRule>
  </conditionalFormatting>
  <conditionalFormatting sqref="F7:F8">
    <cfRule type="colorScale" priority="4">
      <colorScale>
        <cfvo type="num" val="$D$13"/>
        <cfvo type="num" val="$D$12"/>
        <cfvo type="num" val="$D$11"/>
        <color rgb="FFF8696B"/>
        <color rgb="FFFFEB84"/>
        <color rgb="FF63BE7B"/>
      </colorScale>
    </cfRule>
  </conditionalFormatting>
  <conditionalFormatting sqref="G7:G8">
    <cfRule type="colorScale" priority="5">
      <colorScale>
        <cfvo type="num" val="$D$13"/>
        <cfvo type="num" val="$D$12"/>
        <cfvo type="num" val="$D$11"/>
        <color rgb="FFF8696B"/>
        <color rgb="FFFFEB84"/>
        <color rgb="FF63BE7B"/>
      </colorScale>
    </cfRule>
  </conditionalFormatting>
  <dataValidations count="1">
    <dataValidation type="list" allowBlank="1" showInputMessage="1" showErrorMessage="1" sqref="G7:G8" xr:uid="{00000000-0002-0000-0900-000000000000}">
      <formula1>$D$12:$D$14</formula1>
    </dataValidation>
  </dataValidations>
  <hyperlinks>
    <hyperlink ref="J4" r:id="rId1" location="page=25" display="Lien vers le Descriptif des critères" xr:uid="{FF2E886B-6E2B-486F-AA6D-37F9B9ACFB3A}"/>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BD661BAB-085F-48EE-8CCC-D904F9744FBC}">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F2626"/>
  </sheetPr>
  <dimension ref="A1:J13"/>
  <sheetViews>
    <sheetView view="pageLayout" zoomScaleNormal="100" zoomScaleSheetLayoutView="8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187</v>
      </c>
      <c r="B2" s="590"/>
      <c r="C2" s="590"/>
      <c r="D2" s="590"/>
      <c r="E2" s="590"/>
      <c r="F2" s="590"/>
      <c r="G2" s="590"/>
      <c r="H2" s="590"/>
      <c r="I2" s="590"/>
      <c r="J2" s="332" t="s">
        <v>15</v>
      </c>
    </row>
    <row r="3" spans="1:10" ht="17.25" thickBot="1" x14ac:dyDescent="0.35">
      <c r="A3" s="310"/>
      <c r="B3" s="311"/>
      <c r="C3" s="311"/>
      <c r="D3" s="311"/>
      <c r="E3" s="311"/>
      <c r="F3" s="311"/>
      <c r="G3" s="311"/>
      <c r="H3" s="307"/>
    </row>
    <row r="4" spans="1:10" ht="15" customHeight="1" thickBot="1" x14ac:dyDescent="0.35">
      <c r="A4" s="306"/>
      <c r="B4" s="311"/>
      <c r="C4" s="591" t="s">
        <v>271</v>
      </c>
      <c r="D4" s="592"/>
      <c r="E4" s="592"/>
      <c r="F4" s="592"/>
      <c r="G4" s="592"/>
      <c r="H4" s="593"/>
      <c r="J4" s="334" t="s">
        <v>355</v>
      </c>
    </row>
    <row r="5" spans="1:10" ht="17.25" thickBot="1" x14ac:dyDescent="0.35">
      <c r="A5" s="306"/>
      <c r="B5" s="311"/>
      <c r="C5" s="311"/>
      <c r="D5" s="311"/>
      <c r="E5" s="311"/>
      <c r="F5" s="311"/>
      <c r="G5" s="311"/>
      <c r="H5" s="307"/>
    </row>
    <row r="6" spans="1:10" ht="27" x14ac:dyDescent="0.3">
      <c r="A6" s="306"/>
      <c r="B6" s="306"/>
      <c r="C6" s="335" t="s">
        <v>261</v>
      </c>
      <c r="D6" s="336" t="s">
        <v>262</v>
      </c>
      <c r="E6" s="337" t="s">
        <v>179</v>
      </c>
      <c r="F6" s="338" t="s">
        <v>177</v>
      </c>
      <c r="G6" s="335" t="s">
        <v>234</v>
      </c>
      <c r="H6" s="335" t="s">
        <v>267</v>
      </c>
      <c r="I6" s="333" t="s">
        <v>263</v>
      </c>
      <c r="J6" s="339" t="s">
        <v>264</v>
      </c>
    </row>
    <row r="7" spans="1:10" ht="29.25" customHeight="1" thickBot="1" x14ac:dyDescent="0.35">
      <c r="A7" s="306"/>
      <c r="B7" s="306">
        <v>1</v>
      </c>
      <c r="C7" s="340" t="s">
        <v>392</v>
      </c>
      <c r="D7" s="370" t="str" cm="1">
        <f t="array" ref="D7:F7">IF(G!F14:H14=0,"",G!F14:H14)</f>
        <v/>
      </c>
      <c r="E7" s="374" t="str">
        <v/>
      </c>
      <c r="F7" s="371" t="str">
        <v/>
      </c>
      <c r="G7" s="162"/>
      <c r="H7" s="209"/>
      <c r="I7" s="3"/>
      <c r="J7" s="3"/>
    </row>
    <row r="8" spans="1:10" x14ac:dyDescent="0.3">
      <c r="B8" s="306"/>
      <c r="C8" s="321" t="s">
        <v>0</v>
      </c>
      <c r="D8" s="341"/>
      <c r="E8" s="341"/>
      <c r="F8" s="341"/>
      <c r="G8" s="323" t="str">
        <f>CONCATENATE(SUM(IF(D7="X",G7,0))," von ",SUM(IF(D7="X",F7,0))," Punkten","  (von maximal ",2*(COUNTIF(D7,"X"))," möglichen Punkten)")</f>
        <v>0 von 0 Punkten  (von maximal 0 möglichen Punkten)</v>
      </c>
      <c r="H8" s="324"/>
    </row>
    <row r="9" spans="1:10" x14ac:dyDescent="0.3">
      <c r="B9" s="306"/>
    </row>
    <row r="10" spans="1:10" x14ac:dyDescent="0.3">
      <c r="C10" s="325" t="s">
        <v>230</v>
      </c>
      <c r="D10" s="308"/>
    </row>
    <row r="11" spans="1:10" x14ac:dyDescent="0.3">
      <c r="C11" s="326" t="s">
        <v>128</v>
      </c>
      <c r="D11" s="327">
        <v>2</v>
      </c>
    </row>
    <row r="12" spans="1:10" x14ac:dyDescent="0.3">
      <c r="C12" s="328" t="s">
        <v>129</v>
      </c>
      <c r="D12" s="329">
        <v>1</v>
      </c>
    </row>
    <row r="13" spans="1:10" x14ac:dyDescent="0.3">
      <c r="C13" s="330" t="s">
        <v>130</v>
      </c>
      <c r="D13" s="331">
        <v>0</v>
      </c>
    </row>
  </sheetData>
  <sheetProtection algorithmName="SHA-512" hashValue="OsYr+iEn141bU9J8o+zm6o1VP3n61LVtNfG9vQJ5NjWpiTP/SuhtHAvEnbT/6d99/xKU8WNEAcTgD2fZFRU8gg==" saltValue="dAZX7fxZI5j5sDMJS+ah4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
    <cfRule type="containsText" dxfId="65" priority="1" operator="containsText" text="Tief">
      <formula>NOT(ISERROR(SEARCH("Tief",E7)))</formula>
    </cfRule>
    <cfRule type="containsText" dxfId="63" priority="3" operator="containsText" text="Mittel">
      <formula>NOT(ISERROR(SEARCH("Mittel",E7)))</formula>
    </cfRule>
  </conditionalFormatting>
  <conditionalFormatting sqref="F7:G7">
    <cfRule type="colorScale" priority="4">
      <colorScale>
        <cfvo type="num" val="$D$13"/>
        <cfvo type="num" val="$D$12"/>
        <cfvo type="num" val="$D$11"/>
        <color rgb="FFF8696B"/>
        <color rgb="FFFFEB84"/>
        <color rgb="FF63BE7B"/>
      </colorScale>
    </cfRule>
  </conditionalFormatting>
  <dataValidations count="1">
    <dataValidation type="list" allowBlank="1" showInputMessage="1" showErrorMessage="1" sqref="G7" xr:uid="{DF96B4A5-C99E-438C-A461-7A73E30F0D24}">
      <formula1>$D$11:$D$13</formula1>
    </dataValidation>
  </dataValidations>
  <hyperlinks>
    <hyperlink ref="J4" r:id="rId1" location="page=25" display="Lien vers le Descriptif des critères" xr:uid="{8889CF61-55A9-435B-8D58-D59160156F49}"/>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107A55CE-BD4D-40AC-B454-71C72A5CA979}">
            <xm:f>NOT(ISERROR(SEARCH("Hoch",E7)))</xm:f>
            <xm:f>"Hoch"</xm:f>
            <x14:dxf>
              <fill>
                <patternFill>
                  <bgColor theme="9" tint="-0.24994659260841701"/>
                </patternFill>
              </fill>
            </x14:dxf>
          </x14:cfRule>
          <xm:sqref>E7</xm:sqref>
        </x14:conditionalFormatting>
      </x14:conditionalFormattings>
    </ext>
    <ext xmlns:mx="http://schemas.microsoft.com/office/mac/excel/2008/main" uri="{64002731-A6B0-56B0-2670-7721B7C09600}">
      <mx:PLV Mode="1"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F2626"/>
  </sheetPr>
  <dimension ref="A1:J14"/>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188</v>
      </c>
      <c r="B2" s="590"/>
      <c r="C2" s="590"/>
      <c r="D2" s="590"/>
      <c r="E2" s="590"/>
      <c r="F2" s="590"/>
      <c r="G2" s="590"/>
      <c r="H2" s="590"/>
      <c r="I2" s="590"/>
      <c r="J2" s="332" t="s">
        <v>16</v>
      </c>
    </row>
    <row r="3" spans="1:10" ht="17.25" thickBot="1" x14ac:dyDescent="0.35">
      <c r="A3" s="310"/>
      <c r="B3" s="311"/>
      <c r="C3" s="311"/>
      <c r="D3" s="311"/>
      <c r="E3" s="311"/>
      <c r="F3" s="311"/>
      <c r="G3" s="311"/>
      <c r="H3" s="307"/>
    </row>
    <row r="4" spans="1:10" ht="15" customHeight="1" thickBot="1" x14ac:dyDescent="0.35">
      <c r="A4" s="306"/>
      <c r="B4" s="311"/>
      <c r="C4" s="591" t="s">
        <v>272</v>
      </c>
      <c r="D4" s="592"/>
      <c r="E4" s="592"/>
      <c r="F4" s="592"/>
      <c r="G4" s="592"/>
      <c r="H4" s="593"/>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40" t="s">
        <v>193</v>
      </c>
      <c r="D7" s="368" t="str" cm="1">
        <f t="array" ref="D7:F8">IF(G!F15:H16=0,"",G!F15:H16)</f>
        <v/>
      </c>
      <c r="E7" s="372" t="str">
        <v/>
      </c>
      <c r="F7" s="369" t="str">
        <v/>
      </c>
      <c r="G7" s="162"/>
      <c r="H7" s="204"/>
      <c r="I7" s="3"/>
      <c r="J7" s="204"/>
    </row>
    <row r="8" spans="1:10" ht="27.75" thickBot="1" x14ac:dyDescent="0.35">
      <c r="A8" s="306"/>
      <c r="B8" s="306">
        <v>2</v>
      </c>
      <c r="C8" s="340" t="s">
        <v>311</v>
      </c>
      <c r="D8" s="370" t="str">
        <v/>
      </c>
      <c r="E8" s="374" t="str">
        <v/>
      </c>
      <c r="F8" s="371" t="str">
        <v/>
      </c>
      <c r="G8" s="162"/>
      <c r="H8" s="206"/>
      <c r="I8" s="3"/>
      <c r="J8" s="204"/>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31">
        <v>0</v>
      </c>
    </row>
  </sheetData>
  <sheetProtection algorithmName="SHA-512" hashValue="oO3I621SN7/7is9ZiwliRA6ROVllx25Hc/crWGdF3xd7PYH0SyAZntb0kLs63oeSoI7u/iIvOX3zmtL0SWC5/Q==" saltValue="+z4WcJr7Kqnnj2Nl7Xx8Sw=="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62" priority="1" operator="containsText" text="Tief">
      <formula>NOT(ISERROR(SEARCH("Tief",E7)))</formula>
    </cfRule>
    <cfRule type="containsText" dxfId="60"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count="1">
    <dataValidation type="list" allowBlank="1" showInputMessage="1" showErrorMessage="1" sqref="G7:G8" xr:uid="{00000000-0002-0000-0B00-000000000000}">
      <formula1>$D$12:$D$14</formula1>
    </dataValidation>
  </dataValidations>
  <hyperlinks>
    <hyperlink ref="J4" r:id="rId1" location="page=25" display="Lien vers le Descriptif des critères" xr:uid="{CD4913E3-6670-442D-AE2F-6779697328E2}"/>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5AC0FC31-0D81-4D3A-9AC7-F9C8D8EE7216}">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F2626"/>
  </sheetPr>
  <dimension ref="A1:J16"/>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189</v>
      </c>
      <c r="B2" s="590"/>
      <c r="C2" s="590"/>
      <c r="D2" s="590"/>
      <c r="E2" s="590"/>
      <c r="F2" s="590"/>
      <c r="G2" s="590"/>
      <c r="H2" s="590"/>
      <c r="I2" s="590"/>
      <c r="J2" s="332" t="s">
        <v>17</v>
      </c>
    </row>
    <row r="3" spans="1:10" ht="17.25" thickBot="1" x14ac:dyDescent="0.35">
      <c r="A3" s="310"/>
      <c r="B3" s="311"/>
      <c r="C3" s="311"/>
      <c r="D3" s="311"/>
      <c r="E3" s="311"/>
      <c r="F3" s="311"/>
      <c r="G3" s="311"/>
      <c r="H3" s="307"/>
    </row>
    <row r="4" spans="1:10" ht="15" customHeight="1" thickBot="1" x14ac:dyDescent="0.35">
      <c r="A4" s="306"/>
      <c r="B4" s="311"/>
      <c r="C4" s="594" t="s">
        <v>273</v>
      </c>
      <c r="D4" s="595"/>
      <c r="E4" s="595"/>
      <c r="F4" s="595"/>
      <c r="G4" s="595"/>
      <c r="H4" s="596"/>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19" t="s">
        <v>315</v>
      </c>
      <c r="D7" s="368" t="str" cm="1">
        <f t="array" ref="D7:F10">IF(G!F17:H20=0,"",G!F17:H20)</f>
        <v/>
      </c>
      <c r="E7" s="372" t="str">
        <v/>
      </c>
      <c r="F7" s="369" t="str">
        <v/>
      </c>
      <c r="G7" s="163"/>
      <c r="H7" s="204"/>
      <c r="I7" s="3"/>
      <c r="J7" s="3"/>
    </row>
    <row r="8" spans="1:10" ht="27" x14ac:dyDescent="0.3">
      <c r="A8" s="306"/>
      <c r="B8" s="306">
        <v>2</v>
      </c>
      <c r="C8" s="319" t="s">
        <v>194</v>
      </c>
      <c r="D8" s="368" t="str">
        <v/>
      </c>
      <c r="E8" s="372" t="str">
        <v/>
      </c>
      <c r="F8" s="369" t="str">
        <v/>
      </c>
      <c r="G8" s="163"/>
      <c r="H8" s="204"/>
      <c r="I8" s="3"/>
      <c r="J8" s="3"/>
    </row>
    <row r="9" spans="1:10" ht="27" x14ac:dyDescent="0.3">
      <c r="A9" s="306"/>
      <c r="B9" s="306">
        <v>3</v>
      </c>
      <c r="C9" s="319" t="s">
        <v>316</v>
      </c>
      <c r="D9" s="368" t="str">
        <v/>
      </c>
      <c r="E9" s="372" t="str">
        <v/>
      </c>
      <c r="F9" s="369" t="str">
        <v/>
      </c>
      <c r="G9" s="208"/>
      <c r="H9" s="204"/>
      <c r="I9" s="3"/>
      <c r="J9" s="3"/>
    </row>
    <row r="10" spans="1:10" ht="27.75" thickBot="1" x14ac:dyDescent="0.35">
      <c r="A10" s="306"/>
      <c r="B10" s="306">
        <v>4</v>
      </c>
      <c r="C10" s="319" t="s">
        <v>317</v>
      </c>
      <c r="D10" s="375" t="str">
        <v/>
      </c>
      <c r="E10" s="373" t="str">
        <v/>
      </c>
      <c r="F10" s="376" t="str">
        <v/>
      </c>
      <c r="G10" s="208"/>
      <c r="H10" s="206"/>
      <c r="I10" s="3"/>
      <c r="J10" s="3"/>
    </row>
    <row r="11" spans="1:10" x14ac:dyDescent="0.3">
      <c r="B11" s="306"/>
      <c r="C11" s="321" t="s">
        <v>0</v>
      </c>
      <c r="D11" s="341"/>
      <c r="E11" s="341"/>
      <c r="F11" s="341"/>
      <c r="G11" s="323" t="str">
        <f>CONCATENATE(SUM(IF(D7="X",G7,0),IF(D8="X",G8,0),IF(D9="X",G9,0),IF(D10="X",G10,0))," von ",SUM(IF(D7="X",F7,0),IF(D8="X",F8,0),IF(D9="X",F9,0),IF(D10="X",F10,0))," Punkten", "  (von maximal ", 2*(COUNTIF(D7:D10,"X"))," möglichen Punkten) ")</f>
        <v xml:space="preserve">0 von 0 Punkten  (von maximal 0 möglichen Punkten) </v>
      </c>
      <c r="H11" s="324"/>
    </row>
    <row r="12" spans="1:10" x14ac:dyDescent="0.3">
      <c r="B12" s="306"/>
    </row>
    <row r="13" spans="1:10" x14ac:dyDescent="0.3">
      <c r="C13" s="325" t="s">
        <v>230</v>
      </c>
      <c r="D13" s="308"/>
      <c r="E13" s="308"/>
    </row>
    <row r="14" spans="1:10" x14ac:dyDescent="0.3">
      <c r="C14" s="326" t="s">
        <v>128</v>
      </c>
      <c r="D14" s="327">
        <v>2</v>
      </c>
      <c r="E14" s="366"/>
    </row>
    <row r="15" spans="1:10" x14ac:dyDescent="0.3">
      <c r="C15" s="328" t="s">
        <v>129</v>
      </c>
      <c r="D15" s="329">
        <v>1</v>
      </c>
      <c r="E15" s="367"/>
    </row>
    <row r="16" spans="1:10" x14ac:dyDescent="0.3">
      <c r="C16" s="330" t="s">
        <v>130</v>
      </c>
      <c r="D16" s="331">
        <v>0</v>
      </c>
      <c r="E16" s="366"/>
    </row>
  </sheetData>
  <sheetProtection algorithmName="SHA-512" hashValue="RDzZy6eJKg/S0d8zcKILKSuKNxNrQXM99BQ8obJ6j6QAJ3GCa7HzygOrBs8lL0wxNfRNRB25LvFBjPpqkUp+zg==" saltValue="LhYT7WGIbDsN+npO3hJzbA==" spinCount="100000" sheet="1" formatCells="0" formatColumns="0" formatRows="0" insertColumns="0" insertRows="0" insertHyperlinks="0" deleteColumns="0" deleteRows="0" sort="0" autoFilter="0" pivotTables="0"/>
  <dataConsolidate/>
  <mergeCells count="2">
    <mergeCell ref="C4:H4"/>
    <mergeCell ref="A2:I2"/>
  </mergeCells>
  <phoneticPr fontId="50" type="noConversion"/>
  <conditionalFormatting sqref="E7:E10">
    <cfRule type="containsText" dxfId="59" priority="1" operator="containsText" text="Tief">
      <formula>NOT(ISERROR(SEARCH("Tief",E7)))</formula>
    </cfRule>
    <cfRule type="containsText" dxfId="57" priority="3" operator="containsText" text="Mittel">
      <formula>NOT(ISERROR(SEARCH("Mittel",E7)))</formula>
    </cfRule>
  </conditionalFormatting>
  <conditionalFormatting sqref="F7:G10">
    <cfRule type="colorScale" priority="4">
      <colorScale>
        <cfvo type="num" val="$D$16"/>
        <cfvo type="num" val="$D$15"/>
        <cfvo type="num" val="$D$14"/>
        <color rgb="FFF8696B"/>
        <color rgb="FFFFEB84"/>
        <color rgb="FF63BE7B"/>
      </colorScale>
    </cfRule>
  </conditionalFormatting>
  <dataValidations disablePrompts="1" count="1">
    <dataValidation type="list" allowBlank="1" showInputMessage="1" showErrorMessage="1" sqref="G7:G10" xr:uid="{00000000-0002-0000-0C00-000000000000}">
      <formula1>$D$14:$D$16</formula1>
    </dataValidation>
  </dataValidations>
  <hyperlinks>
    <hyperlink ref="J4" r:id="rId1" location="page=25" display="Lien vers le Descriptif des critères" xr:uid="{8E7116CC-54BF-4775-9E58-3AB4FA8C4612}"/>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1BFB6E56-EC59-4F33-BD70-0DFC5B317909}">
            <xm:f>NOT(ISERROR(SEARCH("Hoch",E7)))</xm:f>
            <xm:f>"Hoch"</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F2626"/>
  </sheetPr>
  <dimension ref="A1:J15"/>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190</v>
      </c>
      <c r="B2" s="590"/>
      <c r="C2" s="590"/>
      <c r="D2" s="590"/>
      <c r="E2" s="590"/>
      <c r="F2" s="590"/>
      <c r="G2" s="590"/>
      <c r="H2" s="590"/>
      <c r="I2" s="590"/>
      <c r="J2" s="332" t="s">
        <v>18</v>
      </c>
    </row>
    <row r="3" spans="1:10" ht="17.25" thickBot="1" x14ac:dyDescent="0.35">
      <c r="A3" s="310"/>
      <c r="B3" s="311"/>
      <c r="C3" s="311"/>
      <c r="D3" s="311"/>
      <c r="E3" s="311"/>
      <c r="F3" s="311"/>
      <c r="G3" s="311"/>
      <c r="H3" s="307"/>
    </row>
    <row r="4" spans="1:10" ht="15" customHeight="1" thickBot="1" x14ac:dyDescent="0.35">
      <c r="A4" s="306"/>
      <c r="B4" s="311"/>
      <c r="C4" s="594" t="s">
        <v>274</v>
      </c>
      <c r="D4" s="595"/>
      <c r="E4" s="595"/>
      <c r="F4" s="595"/>
      <c r="G4" s="595"/>
      <c r="H4" s="596"/>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19" t="s">
        <v>364</v>
      </c>
      <c r="D7" s="368" t="str" cm="1">
        <f t="array" ref="D7:F9">IF(G!F21:H23=0,"",G!F21:H23)</f>
        <v/>
      </c>
      <c r="E7" s="372" t="str">
        <v/>
      </c>
      <c r="F7" s="369" t="str">
        <v/>
      </c>
      <c r="G7" s="163"/>
      <c r="H7" s="204"/>
      <c r="I7" s="3"/>
      <c r="J7" s="204"/>
    </row>
    <row r="8" spans="1:10" ht="27" x14ac:dyDescent="0.3">
      <c r="A8" s="306"/>
      <c r="B8" s="306">
        <v>2</v>
      </c>
      <c r="C8" s="3" t="s">
        <v>365</v>
      </c>
      <c r="D8" s="368" t="str">
        <v/>
      </c>
      <c r="E8" s="372" t="str">
        <v/>
      </c>
      <c r="F8" s="369" t="str">
        <v/>
      </c>
      <c r="G8" s="163"/>
      <c r="H8" s="204"/>
      <c r="I8" s="3"/>
      <c r="J8" s="204"/>
    </row>
    <row r="9" spans="1:10" ht="27.75" thickBot="1" x14ac:dyDescent="0.35">
      <c r="A9" s="306"/>
      <c r="B9" s="306">
        <v>3</v>
      </c>
      <c r="C9" s="342" t="s">
        <v>312</v>
      </c>
      <c r="D9" s="370" t="str">
        <v/>
      </c>
      <c r="E9" s="373" t="str">
        <v/>
      </c>
      <c r="F9" s="371" t="str">
        <v/>
      </c>
      <c r="G9" s="208"/>
      <c r="H9" s="204"/>
      <c r="I9" s="3"/>
      <c r="J9" s="204"/>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31">
        <v>0</v>
      </c>
    </row>
  </sheetData>
  <sheetProtection algorithmName="SHA-512" hashValue="jkQm9tfnmZOXZDhD6sqy9Gjm1TSg2uk44VkIMK+WrtG/MXTL1YHEoLSdz4Sr3JQbu9Sz/aYZDtsotuFEX61YsQ==" saltValue="s0Rax/ycnSbAUKcvRPQNa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56" priority="1" operator="containsText" text="Tief">
      <formula>NOT(ISERROR(SEARCH("Tief",E7)))</formula>
    </cfRule>
    <cfRule type="containsText" dxfId="54" priority="3" operator="containsText" text="Mittel">
      <formula>NOT(ISERROR(SEARCH("Mittel",E7)))</formula>
    </cfRule>
  </conditionalFormatting>
  <conditionalFormatting sqref="F7:G9">
    <cfRule type="colorScale" priority="7">
      <colorScale>
        <cfvo type="num" val="$D$15"/>
        <cfvo type="num" val="$D$14"/>
        <cfvo type="num" val="$D$13"/>
        <color rgb="FFF8696B"/>
        <color rgb="FFFFEB84"/>
        <color rgb="FF63BE7B"/>
      </colorScale>
    </cfRule>
  </conditionalFormatting>
  <dataValidations count="1">
    <dataValidation type="list" allowBlank="1" showInputMessage="1" showErrorMessage="1" sqref="G7:G9" xr:uid="{FF57A71A-D765-4FCB-9138-57232FA50F28}">
      <formula1>$D$13:$D$15</formula1>
    </dataValidation>
  </dataValidations>
  <hyperlinks>
    <hyperlink ref="J4" r:id="rId1" location="page=25" display="Lien vers le Descriptif des critères" xr:uid="{507DBCC4-8AC3-4E84-A25B-D741ACB323B2}"/>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88DF0E75-F795-40B3-9C83-EA8900FADBF3}">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F2626"/>
  </sheetPr>
  <dimension ref="A1:J14"/>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89" t="s">
        <v>191</v>
      </c>
      <c r="B2" s="590"/>
      <c r="C2" s="590"/>
      <c r="D2" s="590"/>
      <c r="E2" s="590"/>
      <c r="F2" s="590"/>
      <c r="G2" s="590"/>
      <c r="H2" s="590"/>
      <c r="I2" s="590"/>
      <c r="J2" s="332" t="s">
        <v>19</v>
      </c>
    </row>
    <row r="3" spans="1:10" ht="17.25" thickBot="1" x14ac:dyDescent="0.35">
      <c r="A3" s="310"/>
      <c r="B3" s="311"/>
      <c r="C3" s="311"/>
      <c r="D3" s="311"/>
      <c r="E3" s="311"/>
      <c r="F3" s="311"/>
      <c r="G3" s="311"/>
      <c r="H3" s="307"/>
    </row>
    <row r="4" spans="1:10" ht="15" customHeight="1" thickBot="1" x14ac:dyDescent="0.35">
      <c r="A4" s="306"/>
      <c r="B4" s="311"/>
      <c r="C4" s="594" t="s">
        <v>275</v>
      </c>
      <c r="D4" s="595"/>
      <c r="E4" s="595"/>
      <c r="F4" s="595"/>
      <c r="G4" s="595"/>
      <c r="H4" s="596"/>
      <c r="J4" s="334" t="s">
        <v>355</v>
      </c>
    </row>
    <row r="5" spans="1:10" ht="17.25" thickBot="1" x14ac:dyDescent="0.35">
      <c r="A5" s="306"/>
      <c r="B5" s="311"/>
      <c r="C5" s="311"/>
      <c r="D5" s="311"/>
      <c r="E5" s="311"/>
      <c r="F5" s="311"/>
      <c r="G5" s="311"/>
      <c r="H5" s="307"/>
    </row>
    <row r="6" spans="1:10" ht="24.75" customHeight="1" x14ac:dyDescent="0.3">
      <c r="A6" s="306"/>
      <c r="B6" s="306"/>
      <c r="C6" s="335" t="s">
        <v>261</v>
      </c>
      <c r="D6" s="336" t="s">
        <v>262</v>
      </c>
      <c r="E6" s="337" t="s">
        <v>179</v>
      </c>
      <c r="F6" s="338" t="s">
        <v>177</v>
      </c>
      <c r="G6" s="335" t="s">
        <v>234</v>
      </c>
      <c r="H6" s="335" t="s">
        <v>267</v>
      </c>
      <c r="I6" s="333" t="s">
        <v>263</v>
      </c>
      <c r="J6" s="339" t="s">
        <v>264</v>
      </c>
    </row>
    <row r="7" spans="1:10" ht="27" x14ac:dyDescent="0.3">
      <c r="A7" s="306"/>
      <c r="B7" s="306">
        <v>1</v>
      </c>
      <c r="C7" s="365" t="s">
        <v>313</v>
      </c>
      <c r="D7" s="368" t="str" cm="1">
        <f t="array" ref="D7:F8">IF(G!F24:H25=0,"",G!F24:H25)</f>
        <v/>
      </c>
      <c r="E7" s="372" t="str">
        <v/>
      </c>
      <c r="F7" s="369" t="str">
        <v/>
      </c>
      <c r="G7" s="162"/>
      <c r="H7" s="204"/>
      <c r="I7" s="3"/>
      <c r="J7" s="3"/>
    </row>
    <row r="8" spans="1:10" ht="27.75" thickBot="1" x14ac:dyDescent="0.35">
      <c r="A8" s="306"/>
      <c r="B8" s="306">
        <v>2</v>
      </c>
      <c r="C8" s="365" t="s">
        <v>314</v>
      </c>
      <c r="D8" s="370" t="str">
        <v/>
      </c>
      <c r="E8" s="374" t="str">
        <v/>
      </c>
      <c r="F8" s="371" t="str">
        <v/>
      </c>
      <c r="G8" s="162"/>
      <c r="H8" s="206"/>
      <c r="I8" s="3"/>
      <c r="J8" s="3"/>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31">
        <v>0</v>
      </c>
    </row>
  </sheetData>
  <sheetProtection algorithmName="SHA-512" hashValue="5g0rMIkq50PjpVmDDhUcbs0BHRja5C0h/FSItPUXCKp8H2AaEd7KxOfBZSuSxuR4NO7VPhM1ZIhLJfg0/bihpg==" saltValue="NuI8yr4Fm0VJFeXV6pfZ7w=="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53" priority="1" operator="containsText" text="Tief">
      <formula>NOT(ISERROR(SEARCH("Tief",E7)))</formula>
    </cfRule>
    <cfRule type="containsText" dxfId="51"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count="1">
    <dataValidation type="list" allowBlank="1" showInputMessage="1" showErrorMessage="1" sqref="G7:G8" xr:uid="{E6C7966C-C2C6-4564-ABA5-63086DBD870A}">
      <formula1>$D$12:$D$14</formula1>
    </dataValidation>
  </dataValidations>
  <hyperlinks>
    <hyperlink ref="J4" r:id="rId1" location="page=25" display="Lien vers le Descriptif des critères" xr:uid="{D5A86744-3C75-4A0A-8496-D5DCC58AFDAF}"/>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762C5900-3955-4826-B033-035680387221}">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5CBFD9"/>
  </sheetPr>
  <dimension ref="A1:J15"/>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195</v>
      </c>
      <c r="B2" s="598"/>
      <c r="C2" s="598"/>
      <c r="D2" s="598"/>
      <c r="E2" s="598"/>
      <c r="F2" s="598"/>
      <c r="G2" s="598"/>
      <c r="H2" s="598"/>
      <c r="I2" s="598"/>
      <c r="J2" s="357" t="s">
        <v>20</v>
      </c>
    </row>
    <row r="3" spans="1:10" ht="17.25" thickBot="1" x14ac:dyDescent="0.35">
      <c r="A3" s="310"/>
      <c r="B3" s="311"/>
      <c r="C3" s="311"/>
      <c r="D3" s="311"/>
      <c r="E3" s="311"/>
      <c r="F3" s="311"/>
      <c r="G3" s="311"/>
      <c r="H3" s="307"/>
    </row>
    <row r="4" spans="1:10" ht="15" customHeight="1" thickBot="1" x14ac:dyDescent="0.35">
      <c r="A4" s="306"/>
      <c r="B4" s="311"/>
      <c r="C4" s="599" t="s">
        <v>276</v>
      </c>
      <c r="D4" s="600"/>
      <c r="E4" s="600"/>
      <c r="F4" s="600"/>
      <c r="G4" s="600"/>
      <c r="H4" s="601"/>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318</v>
      </c>
      <c r="D7" s="368" t="str" cm="1">
        <f t="array" ref="D7:F9">IF(W!F4:H6="","",W!F4:H6)</f>
        <v/>
      </c>
      <c r="E7" s="372" t="str">
        <v/>
      </c>
      <c r="F7" s="369" t="str">
        <v/>
      </c>
      <c r="G7" s="163"/>
      <c r="H7" s="204"/>
      <c r="I7" s="3"/>
      <c r="J7" s="3"/>
    </row>
    <row r="8" spans="1:10" ht="27" x14ac:dyDescent="0.3">
      <c r="A8" s="306"/>
      <c r="B8" s="306">
        <v>2</v>
      </c>
      <c r="C8" s="342" t="s">
        <v>319</v>
      </c>
      <c r="D8" s="368" t="str">
        <v/>
      </c>
      <c r="E8" s="372" t="str">
        <v/>
      </c>
      <c r="F8" s="369" t="str">
        <v/>
      </c>
      <c r="G8" s="163"/>
      <c r="H8" s="204"/>
      <c r="I8" s="3"/>
      <c r="J8" s="3"/>
    </row>
    <row r="9" spans="1:10" ht="27.75" thickBot="1" x14ac:dyDescent="0.35">
      <c r="A9" s="306"/>
      <c r="B9" s="306">
        <v>3</v>
      </c>
      <c r="C9" s="342" t="s">
        <v>320</v>
      </c>
      <c r="D9" s="370" t="str">
        <v/>
      </c>
      <c r="E9" s="373" t="str">
        <v/>
      </c>
      <c r="F9" s="371" t="str">
        <v/>
      </c>
      <c r="G9" s="208"/>
      <c r="H9" s="206"/>
      <c r="I9" s="3"/>
      <c r="J9" s="3"/>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31">
        <v>0</v>
      </c>
    </row>
  </sheetData>
  <sheetProtection algorithmName="SHA-512" hashValue="btUmJjHdDQf6wOiGf6r8aZBGBYaotzaKbjgH/AmOgx1giXoajCe6ej+N705Fgo/mr/hdKRd3Z2ri5etP8/bY9g==" saltValue="Aejq3fkJayqWe4fHo5Rg6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50" priority="1" operator="containsText" text="Tief">
      <formula>NOT(ISERROR(SEARCH("Tief",E7)))</formula>
    </cfRule>
    <cfRule type="containsText" dxfId="48" priority="3" operator="containsText" text="Mittel">
      <formula>NOT(ISERROR(SEARCH("Mittel",E7)))</formula>
    </cfRule>
  </conditionalFormatting>
  <conditionalFormatting sqref="F7:F9">
    <cfRule type="colorScale" priority="4">
      <colorScale>
        <cfvo type="num" val="$D$15"/>
        <cfvo type="num" val="$D$14"/>
        <cfvo type="num" val="$D$13"/>
        <color rgb="FFF8696B"/>
        <color rgb="FFFFEB84"/>
        <color rgb="FF63BE7B"/>
      </colorScale>
    </cfRule>
  </conditionalFormatting>
  <conditionalFormatting sqref="G7:G9">
    <cfRule type="colorScale" priority="8">
      <colorScale>
        <cfvo type="num" val="$D$15"/>
        <cfvo type="num" val="$D$14"/>
        <cfvo type="num" val="$D$13"/>
        <color rgb="FFF8696B"/>
        <color rgb="FFFFEB84"/>
        <color rgb="FF63BE7B"/>
      </colorScale>
    </cfRule>
  </conditionalFormatting>
  <dataValidations count="1">
    <dataValidation type="list" allowBlank="1" showInputMessage="1" showErrorMessage="1" sqref="G7:G9" xr:uid="{9E7E079C-E928-4FF0-B681-E6D27591AE15}">
      <formula1>$D$13:$D$15</formula1>
    </dataValidation>
  </dataValidations>
  <hyperlinks>
    <hyperlink ref="J4" r:id="rId1" location="page=25" display="Lien vers le Descriptif des critères" xr:uid="{DB9A1170-8738-4569-8B07-7CA354947C48}"/>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19EFAE85-08BE-4030-A3C6-CC2F64B79B7C}">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5CBFD9"/>
  </sheetPr>
  <dimension ref="A1:J14"/>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196</v>
      </c>
      <c r="B2" s="598"/>
      <c r="C2" s="598"/>
      <c r="D2" s="598"/>
      <c r="E2" s="598"/>
      <c r="F2" s="598"/>
      <c r="G2" s="598"/>
      <c r="H2" s="598"/>
      <c r="I2" s="598"/>
      <c r="J2" s="357" t="s">
        <v>21</v>
      </c>
    </row>
    <row r="3" spans="1:10" ht="17.25" thickBot="1" x14ac:dyDescent="0.35">
      <c r="A3" s="310"/>
      <c r="B3" s="311"/>
      <c r="C3" s="311"/>
      <c r="D3" s="311"/>
      <c r="E3" s="311"/>
      <c r="F3" s="311"/>
      <c r="G3" s="311"/>
      <c r="H3" s="307"/>
    </row>
    <row r="4" spans="1:10" ht="28.5" customHeight="1" thickBot="1" x14ac:dyDescent="0.35">
      <c r="A4" s="306"/>
      <c r="B4" s="311"/>
      <c r="C4" s="599" t="s">
        <v>381</v>
      </c>
      <c r="D4" s="600"/>
      <c r="E4" s="600"/>
      <c r="F4" s="600"/>
      <c r="G4" s="600"/>
      <c r="H4" s="601"/>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321</v>
      </c>
      <c r="D7" s="368" t="str" cm="1">
        <f t="array" ref="D7:F8">IF(W!F7:H8=0,"",W!F7:H8)</f>
        <v/>
      </c>
      <c r="E7" s="372" t="str">
        <v/>
      </c>
      <c r="F7" s="369" t="str">
        <v/>
      </c>
      <c r="G7" s="162"/>
      <c r="H7" s="204"/>
      <c r="I7" s="3"/>
      <c r="J7" s="3"/>
    </row>
    <row r="8" spans="1:10" ht="27.75" thickBot="1" x14ac:dyDescent="0.35">
      <c r="A8" s="306"/>
      <c r="B8" s="306">
        <v>2</v>
      </c>
      <c r="C8" s="3" t="s">
        <v>201</v>
      </c>
      <c r="D8" s="370" t="str">
        <v/>
      </c>
      <c r="E8" s="374" t="str">
        <v/>
      </c>
      <c r="F8" s="371" t="str">
        <v/>
      </c>
      <c r="G8" s="162"/>
      <c r="H8" s="204"/>
      <c r="I8" s="3"/>
      <c r="J8" s="3"/>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93575ryv1ZAQDodGIE1c963TXCi5OIZ7aWbWmuAECuii5JhONGJRX9zUGoevA//xWv5HHgQL+XzdRrqBsxyeqw==" saltValue="QTo5muxFQ7PD/7/WGUpKo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47" priority="1" operator="containsText" text="Tief">
      <formula>NOT(ISERROR(SEARCH("Tief",E7)))</formula>
    </cfRule>
    <cfRule type="containsText" dxfId="45" priority="3" operator="containsText" text="Mittel">
      <formula>NOT(ISERROR(SEARCH("Mittel",E7)))</formula>
    </cfRule>
  </conditionalFormatting>
  <conditionalFormatting sqref="F7:F8">
    <cfRule type="colorScale" priority="4">
      <colorScale>
        <cfvo type="num" val="$D$14"/>
        <cfvo type="num" val="$D$13"/>
        <cfvo type="num" val="$D$12"/>
        <color rgb="FFF8696B"/>
        <color rgb="FFFFEB84"/>
        <color rgb="FF63BE7B"/>
      </colorScale>
    </cfRule>
  </conditionalFormatting>
  <conditionalFormatting sqref="G7:G8">
    <cfRule type="colorScale" priority="5">
      <colorScale>
        <cfvo type="num" val="$D$14"/>
        <cfvo type="num" val="$D$13"/>
        <cfvo type="num" val="$D$12"/>
        <color rgb="FFF8696B"/>
        <color rgb="FFFFEB84"/>
        <color rgb="FF63BE7B"/>
      </colorScale>
    </cfRule>
  </conditionalFormatting>
  <dataValidations count="1">
    <dataValidation type="list" allowBlank="1" showInputMessage="1" showErrorMessage="1" sqref="G7:G8" xr:uid="{A34BCEAD-A826-4436-861E-FBDBBAE45D52}">
      <formula1>$D$12:$D$14</formula1>
    </dataValidation>
  </dataValidations>
  <hyperlinks>
    <hyperlink ref="J4" r:id="rId1" location="page=25" display="Lien vers le Descriptif des critères" xr:uid="{4A484C23-A8AD-460B-AA98-CB224FF73867}"/>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92558FA7-E95F-4972-B6E8-B4F4365F092F}">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5CBFD9"/>
  </sheetPr>
  <dimension ref="A1:J15"/>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197</v>
      </c>
      <c r="B2" s="598"/>
      <c r="C2" s="598"/>
      <c r="D2" s="598"/>
      <c r="E2" s="598"/>
      <c r="F2" s="598"/>
      <c r="G2" s="598"/>
      <c r="H2" s="598"/>
      <c r="I2" s="598"/>
      <c r="J2" s="357" t="s">
        <v>22</v>
      </c>
    </row>
    <row r="3" spans="1:10" ht="17.25" thickBot="1" x14ac:dyDescent="0.35">
      <c r="A3" s="310"/>
      <c r="B3" s="311"/>
      <c r="C3" s="311"/>
      <c r="D3" s="311"/>
      <c r="E3" s="311"/>
      <c r="F3" s="311"/>
      <c r="G3" s="311"/>
      <c r="H3" s="307"/>
    </row>
    <row r="4" spans="1:10" ht="15" customHeight="1" thickBot="1" x14ac:dyDescent="0.35">
      <c r="A4" s="306"/>
      <c r="B4" s="311"/>
      <c r="C4" s="602" t="s">
        <v>382</v>
      </c>
      <c r="D4" s="603"/>
      <c r="E4" s="603"/>
      <c r="F4" s="603"/>
      <c r="G4" s="603"/>
      <c r="H4" s="604"/>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366</v>
      </c>
      <c r="D7" s="368" t="str" cm="1">
        <f t="array" ref="D7:F9">IF(W!F9:H11="","",W!F9:H11)</f>
        <v/>
      </c>
      <c r="E7" s="372" t="str">
        <v/>
      </c>
      <c r="F7" s="369" t="str">
        <v/>
      </c>
      <c r="G7" s="163"/>
      <c r="H7" s="204"/>
      <c r="I7" s="3"/>
      <c r="J7" s="3"/>
    </row>
    <row r="8" spans="1:10" ht="27" x14ac:dyDescent="0.3">
      <c r="A8" s="306"/>
      <c r="B8" s="306">
        <v>2</v>
      </c>
      <c r="C8" s="3" t="s">
        <v>322</v>
      </c>
      <c r="D8" s="368" t="str">
        <v/>
      </c>
      <c r="E8" s="372" t="str">
        <v/>
      </c>
      <c r="F8" s="369" t="str">
        <v/>
      </c>
      <c r="G8" s="163"/>
      <c r="H8" s="204"/>
      <c r="I8" s="3"/>
      <c r="J8" s="3"/>
    </row>
    <row r="9" spans="1:10" ht="27.75" thickBot="1" x14ac:dyDescent="0.35">
      <c r="A9" s="306"/>
      <c r="B9" s="306">
        <v>3</v>
      </c>
      <c r="C9" s="342" t="s">
        <v>323</v>
      </c>
      <c r="D9" s="370" t="str">
        <v/>
      </c>
      <c r="E9" s="373" t="str">
        <v/>
      </c>
      <c r="F9" s="371" t="str">
        <v/>
      </c>
      <c r="G9" s="208"/>
      <c r="H9" s="204"/>
      <c r="I9" s="3"/>
      <c r="J9" s="3"/>
    </row>
    <row r="10" spans="1:10" x14ac:dyDescent="0.3">
      <c r="B10" s="306"/>
      <c r="C10" s="345"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dTMamNpPQWnfDerjYCyl80LZ16a5+DvzhOjwFoue6VXQyIntOUi/RpiXTIiCSunS0NeNSMGN5ydXVh/wvW0ASg==" saltValue="x9pwMkErACVcB02Y8FVH0Q=="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44" priority="1" operator="containsText" text="Tief">
      <formula>NOT(ISERROR(SEARCH("Tief",E7)))</formula>
    </cfRule>
    <cfRule type="containsText" dxfId="42" priority="3" operator="containsText" text="Mittel">
      <formula>NOT(ISERROR(SEARCH("Mittel",E7)))</formula>
    </cfRule>
  </conditionalFormatting>
  <conditionalFormatting sqref="F7:F9">
    <cfRule type="colorScale" priority="4">
      <colorScale>
        <cfvo type="num" val="$D$15"/>
        <cfvo type="num" val="$D$14"/>
        <cfvo type="num" val="$D$13"/>
        <color rgb="FFF8696B"/>
        <color rgb="FFFFEB84"/>
        <color rgb="FF63BE7B"/>
      </colorScale>
    </cfRule>
  </conditionalFormatting>
  <conditionalFormatting sqref="G7:G9">
    <cfRule type="colorScale" priority="8">
      <colorScale>
        <cfvo type="num" val="$D$15"/>
        <cfvo type="num" val="$D$14"/>
        <cfvo type="num" val="$D$13"/>
        <color rgb="FFF8696B"/>
        <color rgb="FFFFEB84"/>
        <color rgb="FF63BE7B"/>
      </colorScale>
    </cfRule>
  </conditionalFormatting>
  <dataValidations count="1">
    <dataValidation type="list" allowBlank="1" showInputMessage="1" showErrorMessage="1" sqref="G7:G9" xr:uid="{5D46D4FF-BAF0-421C-9772-79A74E790D20}">
      <formula1>$D$13:$D$15</formula1>
    </dataValidation>
  </dataValidations>
  <hyperlinks>
    <hyperlink ref="J4" r:id="rId1" location="page=25" display="Lien vers le Descriptif des critères" xr:uid="{BDC96A90-546D-4DF0-BFCA-894906F994F1}"/>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B50AB7ED-3B5F-4029-9B82-47AF77FE4E29}">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5CBFD9"/>
  </sheetPr>
  <dimension ref="A1:J16"/>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198</v>
      </c>
      <c r="B2" s="598"/>
      <c r="C2" s="598"/>
      <c r="D2" s="598"/>
      <c r="E2" s="598"/>
      <c r="F2" s="598"/>
      <c r="G2" s="598"/>
      <c r="H2" s="598"/>
      <c r="I2" s="598"/>
      <c r="J2" s="357" t="s">
        <v>23</v>
      </c>
    </row>
    <row r="3" spans="1:10" ht="17.25" thickBot="1" x14ac:dyDescent="0.35">
      <c r="A3" s="310"/>
      <c r="B3" s="311"/>
      <c r="C3" s="311"/>
      <c r="D3" s="311"/>
      <c r="E3" s="311"/>
      <c r="F3" s="311"/>
      <c r="G3" s="311"/>
      <c r="H3" s="307"/>
    </row>
    <row r="4" spans="1:10" ht="15" customHeight="1" thickBot="1" x14ac:dyDescent="0.35">
      <c r="A4" s="306"/>
      <c r="B4" s="311"/>
      <c r="C4" s="599" t="s">
        <v>383</v>
      </c>
      <c r="D4" s="603"/>
      <c r="E4" s="603"/>
      <c r="F4" s="603"/>
      <c r="G4" s="603"/>
      <c r="H4" s="604"/>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324</v>
      </c>
      <c r="D7" s="368" t="str" cm="1">
        <f t="array" ref="D7:F10">IF(W!F12:H15=0,"",W!F12:H15)</f>
        <v/>
      </c>
      <c r="E7" s="372" t="str">
        <v/>
      </c>
      <c r="F7" s="369" t="str">
        <v/>
      </c>
      <c r="G7" s="163"/>
      <c r="H7" s="204"/>
      <c r="I7" s="3"/>
      <c r="J7" s="3"/>
    </row>
    <row r="8" spans="1:10" ht="27" customHeight="1" x14ac:dyDescent="0.3">
      <c r="A8" s="306"/>
      <c r="B8" s="306">
        <v>2</v>
      </c>
      <c r="C8" s="342" t="s">
        <v>325</v>
      </c>
      <c r="D8" s="368" t="str">
        <v/>
      </c>
      <c r="E8" s="372" t="str">
        <v/>
      </c>
      <c r="F8" s="369" t="str">
        <v/>
      </c>
      <c r="G8" s="163"/>
      <c r="H8" s="204"/>
      <c r="I8" s="3"/>
      <c r="J8" s="3"/>
    </row>
    <row r="9" spans="1:10" ht="27" x14ac:dyDescent="0.3">
      <c r="A9" s="306"/>
      <c r="B9" s="306">
        <v>3</v>
      </c>
      <c r="C9" s="319" t="s">
        <v>326</v>
      </c>
      <c r="D9" s="368" t="str">
        <v/>
      </c>
      <c r="E9" s="372" t="str">
        <v/>
      </c>
      <c r="F9" s="369" t="str">
        <v/>
      </c>
      <c r="G9" s="208"/>
      <c r="H9" s="204"/>
      <c r="I9" s="3"/>
      <c r="J9" s="3"/>
    </row>
    <row r="10" spans="1:10" ht="27.75" thickBot="1" x14ac:dyDescent="0.35">
      <c r="A10" s="306"/>
      <c r="B10" s="306">
        <v>4</v>
      </c>
      <c r="C10" s="342" t="s">
        <v>327</v>
      </c>
      <c r="D10" s="375" t="str">
        <v/>
      </c>
      <c r="E10" s="373" t="str">
        <v/>
      </c>
      <c r="F10" s="376" t="str">
        <v/>
      </c>
      <c r="G10" s="208"/>
      <c r="H10" s="206"/>
      <c r="I10" s="3"/>
      <c r="J10" s="3"/>
    </row>
    <row r="11" spans="1:10" x14ac:dyDescent="0.3">
      <c r="B11" s="306"/>
      <c r="C11" s="321" t="s">
        <v>0</v>
      </c>
      <c r="D11" s="341"/>
      <c r="E11" s="341"/>
      <c r="F11" s="341"/>
      <c r="G11" s="323" t="str">
        <f>CONCATENATE(SUM(IF(D7="X",G7,0),IF(D8="X",G8,0),IF(D9="X",G9,0),IF(D10="X",G10,0))," von ",SUM(IF(D7="X",F7,0),IF(D8="X",F8,0),IF(D9="X",F9,0),IF(D10="X",F10,0))," Punkten", "  (von maximal ", 2*(COUNTIF(D7:D10,"X"))," möglichen Punkten) ")</f>
        <v xml:space="preserve">0 von 0 Punkten  (von maximal 0 möglichen Punkten) </v>
      </c>
      <c r="H11" s="324"/>
    </row>
    <row r="12" spans="1:10" x14ac:dyDescent="0.3">
      <c r="B12" s="306"/>
    </row>
    <row r="13" spans="1:10" x14ac:dyDescent="0.3">
      <c r="C13" s="325" t="s">
        <v>230</v>
      </c>
      <c r="D13" s="308"/>
    </row>
    <row r="14" spans="1:10" x14ac:dyDescent="0.3">
      <c r="C14" s="326" t="s">
        <v>128</v>
      </c>
      <c r="D14" s="327">
        <v>2</v>
      </c>
    </row>
    <row r="15" spans="1:10" x14ac:dyDescent="0.3">
      <c r="C15" s="328" t="s">
        <v>129</v>
      </c>
      <c r="D15" s="329">
        <v>1</v>
      </c>
    </row>
    <row r="16" spans="1:10" x14ac:dyDescent="0.3">
      <c r="C16" s="330" t="s">
        <v>130</v>
      </c>
      <c r="D16" s="344">
        <v>0</v>
      </c>
    </row>
  </sheetData>
  <sheetProtection algorithmName="SHA-512" hashValue="fdx3MXelsknmpi9zHL2F09Z2FHLixCjfYJ8LlIAWOslMQrTC2E0ZFeArO/gXQ9M01mbcR0BbJTf6VvSzQfRXEg==" saltValue="5STSTw2fxWJpsyeaIulhdw=="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10">
    <cfRule type="containsText" dxfId="41" priority="1" operator="containsText" text="Tief">
      <formula>NOT(ISERROR(SEARCH("Tief",E7)))</formula>
    </cfRule>
    <cfRule type="containsText" dxfId="39" priority="3" operator="containsText" text="Mittel">
      <formula>NOT(ISERROR(SEARCH("Mittel",E7)))</formula>
    </cfRule>
  </conditionalFormatting>
  <conditionalFormatting sqref="F7:G10">
    <cfRule type="colorScale" priority="4">
      <colorScale>
        <cfvo type="num" val="$D$16"/>
        <cfvo type="num" val="$D$15"/>
        <cfvo type="num" val="$D$14"/>
        <color rgb="FFF8696B"/>
        <color rgb="FFFFEB84"/>
        <color rgb="FF63BE7B"/>
      </colorScale>
    </cfRule>
  </conditionalFormatting>
  <dataValidations count="1">
    <dataValidation type="list" allowBlank="1" showInputMessage="1" showErrorMessage="1" sqref="G7:G10" xr:uid="{42C49580-6B3E-4E1B-9400-5ECD04E117B2}">
      <formula1>$D$14:$D$16</formula1>
    </dataValidation>
  </dataValidations>
  <hyperlinks>
    <hyperlink ref="J4" r:id="rId1" location="page=25" display="Lien vers le Descriptif des critères" xr:uid="{8E9FB182-0276-4C00-B88D-21D1FE66C080}"/>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684C671A-7880-41F3-9BCD-B5971E2406BE}">
            <xm:f>NOT(ISERROR(SEARCH("Hoch",E7)))</xm:f>
            <xm:f>"Hoch"</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6F995-7680-4067-8C8D-8CA7FDE57A3B}">
  <sheetPr>
    <tabColor theme="0" tint="-0.14999847407452621"/>
  </sheetPr>
  <dimension ref="A1:W132"/>
  <sheetViews>
    <sheetView showGridLines="0" view="pageLayout" zoomScaleNormal="100" zoomScaleSheetLayoutView="80" workbookViewId="0">
      <selection activeCell="C5" sqref="C5:I5"/>
    </sheetView>
  </sheetViews>
  <sheetFormatPr baseColWidth="10" defaultColWidth="9.140625" defaultRowHeight="15" x14ac:dyDescent="0.25"/>
  <cols>
    <col min="1" max="1" width="31.140625" customWidth="1"/>
    <col min="2" max="7" width="13.28515625" customWidth="1"/>
    <col min="8" max="8" width="9.7109375" customWidth="1"/>
    <col min="10" max="23" width="9.140625" style="385"/>
  </cols>
  <sheetData>
    <row r="1" spans="1:9" ht="15.75" x14ac:dyDescent="0.25">
      <c r="A1" s="71" t="s">
        <v>173</v>
      </c>
      <c r="B1" s="71"/>
      <c r="C1" s="72"/>
      <c r="D1" s="72"/>
      <c r="E1" s="72"/>
      <c r="F1" s="72"/>
      <c r="G1" s="72"/>
      <c r="H1" s="72"/>
      <c r="I1" s="72"/>
    </row>
    <row r="2" spans="1:9" x14ac:dyDescent="0.25">
      <c r="A2" s="72"/>
      <c r="B2" s="72"/>
      <c r="C2" s="72"/>
      <c r="D2" s="72"/>
      <c r="E2" s="72"/>
      <c r="F2" s="72"/>
      <c r="G2" s="72"/>
      <c r="H2" s="72"/>
      <c r="I2" s="72"/>
    </row>
    <row r="3" spans="1:9" ht="15.75" x14ac:dyDescent="0.25">
      <c r="A3" s="454" t="s">
        <v>172</v>
      </c>
      <c r="B3" s="455"/>
      <c r="C3" s="455"/>
      <c r="D3" s="455"/>
      <c r="E3" s="455"/>
      <c r="F3" s="455"/>
      <c r="G3" s="455"/>
      <c r="H3" s="455"/>
      <c r="I3" s="456"/>
    </row>
    <row r="4" spans="1:9" ht="16.5" x14ac:dyDescent="0.25">
      <c r="A4" s="73"/>
      <c r="B4" s="73"/>
      <c r="C4" s="73"/>
      <c r="D4" s="73"/>
      <c r="E4" s="73"/>
      <c r="F4" s="73"/>
      <c r="G4" s="73"/>
      <c r="H4" s="73"/>
      <c r="I4" s="73"/>
    </row>
    <row r="5" spans="1:9" x14ac:dyDescent="0.25">
      <c r="A5" s="215" t="s">
        <v>171</v>
      </c>
      <c r="B5" s="216"/>
      <c r="C5" s="457" t="s">
        <v>170</v>
      </c>
      <c r="D5" s="457"/>
      <c r="E5" s="457"/>
      <c r="F5" s="457"/>
      <c r="G5" s="457"/>
      <c r="H5" s="457"/>
      <c r="I5" s="457"/>
    </row>
    <row r="6" spans="1:9" ht="16.5" x14ac:dyDescent="0.25">
      <c r="A6" s="73"/>
      <c r="B6" s="73"/>
      <c r="C6" s="73"/>
      <c r="D6" s="73"/>
      <c r="E6" s="73"/>
      <c r="F6" s="73"/>
      <c r="G6" s="73"/>
      <c r="H6" s="73"/>
      <c r="I6" s="73"/>
    </row>
    <row r="7" spans="1:9" ht="16.5" x14ac:dyDescent="0.25">
      <c r="A7" s="217" t="s">
        <v>169</v>
      </c>
      <c r="B7" s="218"/>
      <c r="C7" s="219"/>
      <c r="D7" s="217" t="s">
        <v>168</v>
      </c>
      <c r="E7" s="218"/>
      <c r="F7" s="74"/>
      <c r="G7" s="217" t="s">
        <v>167</v>
      </c>
      <c r="H7" s="74"/>
      <c r="I7" s="75"/>
    </row>
    <row r="8" spans="1:9" x14ac:dyDescent="0.25">
      <c r="A8" s="220" t="s">
        <v>166</v>
      </c>
      <c r="B8" s="221"/>
      <c r="C8" s="222"/>
      <c r="D8" s="220" t="s">
        <v>165</v>
      </c>
      <c r="E8" s="223"/>
      <c r="F8" s="224"/>
      <c r="G8" s="225" t="s">
        <v>164</v>
      </c>
      <c r="H8" s="221"/>
      <c r="I8" s="222"/>
    </row>
    <row r="9" spans="1:9" x14ac:dyDescent="0.25">
      <c r="A9" s="220" t="s">
        <v>163</v>
      </c>
      <c r="B9" s="221"/>
      <c r="C9" s="222"/>
      <c r="D9" s="220" t="s">
        <v>162</v>
      </c>
      <c r="E9" s="223"/>
      <c r="F9" s="224"/>
      <c r="G9" s="225" t="s">
        <v>161</v>
      </c>
      <c r="H9" s="221"/>
      <c r="I9" s="222"/>
    </row>
    <row r="10" spans="1:9" x14ac:dyDescent="0.25">
      <c r="A10" s="220" t="s">
        <v>160</v>
      </c>
      <c r="B10" s="221"/>
      <c r="C10" s="222"/>
      <c r="D10" s="220"/>
      <c r="E10" s="223"/>
      <c r="F10" s="223"/>
      <c r="G10" s="225" t="s">
        <v>159</v>
      </c>
      <c r="H10" s="221"/>
      <c r="I10" s="222"/>
    </row>
    <row r="11" spans="1:9" x14ac:dyDescent="0.25">
      <c r="A11" s="220" t="s">
        <v>158</v>
      </c>
      <c r="B11" s="221"/>
      <c r="C11" s="222"/>
      <c r="D11" s="220"/>
      <c r="E11" s="223"/>
      <c r="F11" s="223"/>
      <c r="G11" s="220" t="s">
        <v>157</v>
      </c>
      <c r="H11" s="221"/>
      <c r="I11" s="222"/>
    </row>
    <row r="12" spans="1:9" x14ac:dyDescent="0.25">
      <c r="A12" s="226"/>
      <c r="B12" s="227"/>
      <c r="C12" s="228"/>
      <c r="D12" s="226"/>
      <c r="E12" s="227"/>
      <c r="F12" s="227"/>
      <c r="G12" s="226" t="s">
        <v>156</v>
      </c>
      <c r="H12" s="227"/>
      <c r="I12" s="229"/>
    </row>
    <row r="13" spans="1:9" ht="16.5" x14ac:dyDescent="0.25">
      <c r="A13" s="36"/>
      <c r="B13" s="36"/>
      <c r="C13" s="36"/>
      <c r="D13" s="36"/>
      <c r="E13" s="36"/>
      <c r="F13" s="36"/>
      <c r="G13" s="36"/>
      <c r="H13" s="36"/>
      <c r="I13" s="36"/>
    </row>
    <row r="14" spans="1:9" s="385" customFormat="1" x14ac:dyDescent="0.25">
      <c r="A14" s="386" t="s">
        <v>155</v>
      </c>
      <c r="B14" s="387"/>
      <c r="C14" s="164"/>
      <c r="D14" s="164"/>
      <c r="E14" s="164"/>
      <c r="F14" s="164"/>
      <c r="G14" s="164"/>
      <c r="H14" s="164"/>
      <c r="I14" s="388"/>
    </row>
    <row r="15" spans="1:9" s="385" customFormat="1" x14ac:dyDescent="0.25">
      <c r="A15" s="436"/>
      <c r="B15" s="437"/>
      <c r="C15" s="437"/>
      <c r="D15" s="437"/>
      <c r="E15" s="437"/>
      <c r="F15" s="437"/>
      <c r="G15" s="437"/>
      <c r="H15" s="437"/>
      <c r="I15" s="438"/>
    </row>
    <row r="16" spans="1:9" s="385" customFormat="1" x14ac:dyDescent="0.25">
      <c r="A16" s="439"/>
      <c r="B16" s="440"/>
      <c r="C16" s="440"/>
      <c r="D16" s="440"/>
      <c r="E16" s="440"/>
      <c r="F16" s="440"/>
      <c r="G16" s="440"/>
      <c r="H16" s="440"/>
      <c r="I16" s="441"/>
    </row>
    <row r="17" spans="1:9" s="385" customFormat="1" x14ac:dyDescent="0.25">
      <c r="A17" s="439"/>
      <c r="B17" s="440"/>
      <c r="C17" s="440"/>
      <c r="D17" s="440"/>
      <c r="E17" s="440"/>
      <c r="F17" s="440"/>
      <c r="G17" s="440"/>
      <c r="H17" s="440"/>
      <c r="I17" s="441"/>
    </row>
    <row r="18" spans="1:9" s="385" customFormat="1" x14ac:dyDescent="0.25">
      <c r="A18" s="439"/>
      <c r="B18" s="440"/>
      <c r="C18" s="440"/>
      <c r="D18" s="440"/>
      <c r="E18" s="440"/>
      <c r="F18" s="440"/>
      <c r="G18" s="440"/>
      <c r="H18" s="440"/>
      <c r="I18" s="441"/>
    </row>
    <row r="19" spans="1:9" s="385" customFormat="1" ht="34.5" customHeight="1" x14ac:dyDescent="0.25">
      <c r="A19" s="442"/>
      <c r="B19" s="443"/>
      <c r="C19" s="443"/>
      <c r="D19" s="443"/>
      <c r="E19" s="443"/>
      <c r="F19" s="443"/>
      <c r="G19" s="443"/>
      <c r="H19" s="443"/>
      <c r="I19" s="444"/>
    </row>
    <row r="20" spans="1:9" s="385" customFormat="1" x14ac:dyDescent="0.25">
      <c r="A20" s="389"/>
      <c r="B20" s="389"/>
      <c r="C20" s="389"/>
      <c r="D20" s="389"/>
      <c r="E20" s="389"/>
      <c r="F20" s="389"/>
      <c r="G20" s="389"/>
      <c r="H20" s="389"/>
      <c r="I20" s="389"/>
    </row>
    <row r="21" spans="1:9" s="385" customFormat="1" x14ac:dyDescent="0.25">
      <c r="A21" s="390" t="s">
        <v>154</v>
      </c>
      <c r="B21" s="391"/>
      <c r="C21" s="388"/>
      <c r="D21" s="458"/>
      <c r="E21" s="459"/>
      <c r="F21" s="459"/>
      <c r="G21" s="459"/>
      <c r="H21" s="459"/>
      <c r="I21" s="460"/>
    </row>
    <row r="22" spans="1:9" s="385" customFormat="1" x14ac:dyDescent="0.25">
      <c r="A22" s="392"/>
      <c r="B22" s="392"/>
      <c r="C22" s="389"/>
      <c r="D22" s="389"/>
      <c r="E22" s="389"/>
      <c r="F22" s="389"/>
      <c r="G22" s="389"/>
      <c r="H22" s="389"/>
      <c r="I22" s="389"/>
    </row>
    <row r="23" spans="1:9" s="385" customFormat="1" x14ac:dyDescent="0.25">
      <c r="A23" s="386" t="s">
        <v>153</v>
      </c>
      <c r="B23" s="387"/>
      <c r="C23" s="393"/>
      <c r="D23" s="445"/>
      <c r="E23" s="446"/>
      <c r="F23" s="446"/>
      <c r="G23" s="446"/>
      <c r="H23" s="446"/>
      <c r="I23" s="447"/>
    </row>
    <row r="24" spans="1:9" s="385" customFormat="1" x14ac:dyDescent="0.25">
      <c r="A24" s="386" t="s">
        <v>152</v>
      </c>
      <c r="B24" s="387"/>
      <c r="C24" s="393"/>
      <c r="D24" s="445"/>
      <c r="E24" s="446"/>
      <c r="F24" s="446"/>
      <c r="G24" s="446"/>
      <c r="H24" s="446"/>
      <c r="I24" s="447"/>
    </row>
    <row r="25" spans="1:9" s="385" customFormat="1" x14ac:dyDescent="0.25">
      <c r="A25" s="394" t="s">
        <v>151</v>
      </c>
      <c r="B25" s="395"/>
      <c r="C25" s="395"/>
      <c r="D25" s="396" t="s">
        <v>150</v>
      </c>
      <c r="E25" s="397"/>
      <c r="F25" s="398"/>
      <c r="G25" s="396" t="s">
        <v>149</v>
      </c>
      <c r="H25" s="399"/>
      <c r="I25" s="400"/>
    </row>
    <row r="26" spans="1:9" s="385" customFormat="1" x14ac:dyDescent="0.25">
      <c r="A26" s="401"/>
      <c r="B26" s="402"/>
      <c r="C26" s="402"/>
      <c r="D26" s="403">
        <v>1</v>
      </c>
      <c r="E26" s="449"/>
      <c r="F26" s="450"/>
      <c r="G26" s="448"/>
      <c r="H26" s="449"/>
      <c r="I26" s="450"/>
    </row>
    <row r="27" spans="1:9" s="385" customFormat="1" x14ac:dyDescent="0.25">
      <c r="A27" s="401"/>
      <c r="B27" s="402"/>
      <c r="C27" s="402"/>
      <c r="D27" s="403">
        <v>2</v>
      </c>
      <c r="E27" s="449"/>
      <c r="F27" s="450"/>
      <c r="G27" s="448"/>
      <c r="H27" s="449"/>
      <c r="I27" s="450"/>
    </row>
    <row r="28" spans="1:9" s="385" customFormat="1" x14ac:dyDescent="0.25">
      <c r="A28" s="401"/>
      <c r="B28" s="402"/>
      <c r="C28" s="402"/>
      <c r="D28" s="403">
        <v>3</v>
      </c>
      <c r="E28" s="449"/>
      <c r="F28" s="450"/>
      <c r="G28" s="448"/>
      <c r="H28" s="449"/>
      <c r="I28" s="450"/>
    </row>
    <row r="29" spans="1:9" s="385" customFormat="1" x14ac:dyDescent="0.25">
      <c r="A29" s="401"/>
      <c r="B29" s="402"/>
      <c r="C29" s="402"/>
      <c r="D29" s="403">
        <v>4</v>
      </c>
      <c r="E29" s="449"/>
      <c r="F29" s="450"/>
      <c r="G29" s="448"/>
      <c r="H29" s="449"/>
      <c r="I29" s="450"/>
    </row>
    <row r="30" spans="1:9" s="385" customFormat="1" x14ac:dyDescent="0.25">
      <c r="A30" s="404"/>
      <c r="B30" s="405"/>
      <c r="C30" s="405"/>
      <c r="D30" s="406">
        <v>5</v>
      </c>
      <c r="E30" s="213"/>
      <c r="F30" s="214"/>
      <c r="G30" s="149"/>
      <c r="H30" s="213"/>
      <c r="I30" s="214"/>
    </row>
    <row r="31" spans="1:9" s="385" customFormat="1" x14ac:dyDescent="0.25">
      <c r="A31" s="392"/>
      <c r="B31" s="392"/>
      <c r="C31" s="389"/>
      <c r="D31" s="389"/>
      <c r="E31" s="389"/>
      <c r="F31" s="389"/>
      <c r="G31" s="389"/>
      <c r="H31" s="389"/>
      <c r="I31" s="389"/>
    </row>
    <row r="32" spans="1:9" s="385" customFormat="1" x14ac:dyDescent="0.25">
      <c r="A32" s="396" t="s">
        <v>148</v>
      </c>
      <c r="B32" s="397"/>
      <c r="C32" s="407"/>
      <c r="D32" s="451"/>
      <c r="E32" s="452"/>
      <c r="F32" s="452"/>
      <c r="G32" s="452"/>
      <c r="H32" s="452"/>
      <c r="I32" s="453"/>
    </row>
    <row r="33" spans="1:9" s="385" customFormat="1" x14ac:dyDescent="0.25">
      <c r="A33" s="408" t="s">
        <v>147</v>
      </c>
      <c r="B33" s="409"/>
      <c r="C33" s="392"/>
      <c r="D33" s="448"/>
      <c r="E33" s="449"/>
      <c r="F33" s="449"/>
      <c r="G33" s="449"/>
      <c r="H33" s="449"/>
      <c r="I33" s="450"/>
    </row>
    <row r="34" spans="1:9" s="385" customFormat="1" x14ac:dyDescent="0.25">
      <c r="A34" s="408" t="s">
        <v>146</v>
      </c>
      <c r="B34" s="409"/>
      <c r="C34" s="410"/>
      <c r="D34" s="429"/>
      <c r="E34" s="430"/>
      <c r="F34" s="430"/>
      <c r="G34" s="430"/>
      <c r="H34" s="430"/>
      <c r="I34" s="431"/>
    </row>
    <row r="35" spans="1:9" s="385" customFormat="1" x14ac:dyDescent="0.25">
      <c r="A35" s="394" t="s">
        <v>145</v>
      </c>
      <c r="B35" s="395"/>
      <c r="C35" s="395"/>
      <c r="D35" s="396" t="s">
        <v>378</v>
      </c>
      <c r="E35" s="399"/>
      <c r="F35" s="398"/>
      <c r="G35" s="396" t="s">
        <v>144</v>
      </c>
      <c r="H35" s="399"/>
      <c r="I35" s="400"/>
    </row>
    <row r="36" spans="1:9" s="385" customFormat="1" x14ac:dyDescent="0.25">
      <c r="A36" s="401"/>
      <c r="B36" s="402"/>
      <c r="C36" s="402"/>
      <c r="D36" s="411" t="s">
        <v>143</v>
      </c>
      <c r="E36" s="412" t="s">
        <v>142</v>
      </c>
      <c r="F36" s="413" t="s">
        <v>141</v>
      </c>
      <c r="G36" s="411" t="s">
        <v>143</v>
      </c>
      <c r="H36" s="412" t="s">
        <v>142</v>
      </c>
      <c r="I36" s="413" t="s">
        <v>141</v>
      </c>
    </row>
    <row r="37" spans="1:9" s="385" customFormat="1" x14ac:dyDescent="0.25">
      <c r="A37" s="401"/>
      <c r="B37" s="402"/>
      <c r="C37" s="402"/>
      <c r="D37" s="230"/>
      <c r="E37" s="231"/>
      <c r="F37" s="232"/>
      <c r="G37" s="230"/>
      <c r="H37" s="231"/>
      <c r="I37" s="232"/>
    </row>
    <row r="38" spans="1:9" s="385" customFormat="1" x14ac:dyDescent="0.25">
      <c r="A38" s="401"/>
      <c r="B38" s="402"/>
      <c r="C38" s="402"/>
      <c r="D38" s="230"/>
      <c r="E38" s="231"/>
      <c r="F38" s="232"/>
      <c r="G38" s="230"/>
      <c r="H38" s="231"/>
      <c r="I38" s="232"/>
    </row>
    <row r="39" spans="1:9" s="385" customFormat="1" x14ac:dyDescent="0.25">
      <c r="A39" s="401"/>
      <c r="B39" s="402"/>
      <c r="C39" s="402"/>
      <c r="D39" s="230"/>
      <c r="E39" s="231"/>
      <c r="F39" s="232"/>
      <c r="G39" s="230"/>
      <c r="H39" s="231"/>
      <c r="I39" s="232"/>
    </row>
    <row r="40" spans="1:9" s="385" customFormat="1" x14ac:dyDescent="0.25">
      <c r="A40" s="401"/>
      <c r="B40" s="402"/>
      <c r="C40" s="402"/>
      <c r="D40" s="230"/>
      <c r="E40" s="231"/>
      <c r="F40" s="232"/>
      <c r="G40" s="230"/>
      <c r="H40" s="231"/>
      <c r="I40" s="232"/>
    </row>
    <row r="41" spans="1:9" s="385" customFormat="1" ht="30" customHeight="1" x14ac:dyDescent="0.25">
      <c r="A41" s="404"/>
      <c r="B41" s="405"/>
      <c r="C41" s="405"/>
      <c r="D41" s="149"/>
      <c r="E41" s="213"/>
      <c r="F41" s="214"/>
      <c r="G41" s="149"/>
      <c r="H41" s="213"/>
      <c r="I41" s="214"/>
    </row>
    <row r="42" spans="1:9" s="385" customFormat="1" ht="30" customHeight="1" x14ac:dyDescent="0.25">
      <c r="A42" s="392"/>
      <c r="B42" s="392"/>
      <c r="C42" s="389"/>
      <c r="D42" s="389"/>
      <c r="E42" s="389"/>
      <c r="F42" s="389"/>
      <c r="G42" s="389"/>
      <c r="H42" s="389"/>
      <c r="I42" s="389"/>
    </row>
    <row r="43" spans="1:9" s="385" customFormat="1" ht="30" customHeight="1" x14ac:dyDescent="0.25">
      <c r="A43" s="414" t="s">
        <v>140</v>
      </c>
      <c r="B43" s="386"/>
      <c r="C43" s="415"/>
      <c r="D43" s="432"/>
      <c r="E43" s="433"/>
      <c r="F43" s="433"/>
      <c r="G43" s="433"/>
      <c r="H43" s="433"/>
      <c r="I43" s="416" t="s">
        <v>138</v>
      </c>
    </row>
    <row r="44" spans="1:9" s="385" customFormat="1" ht="30" customHeight="1" x14ac:dyDescent="0.25">
      <c r="A44" s="414" t="s">
        <v>139</v>
      </c>
      <c r="B44" s="386"/>
      <c r="C44" s="415"/>
      <c r="D44" s="432"/>
      <c r="E44" s="433"/>
      <c r="F44" s="433"/>
      <c r="G44" s="433"/>
      <c r="H44" s="433"/>
      <c r="I44" s="416" t="s">
        <v>138</v>
      </c>
    </row>
    <row r="45" spans="1:9" s="385" customFormat="1" x14ac:dyDescent="0.25">
      <c r="A45" s="409"/>
      <c r="B45" s="409"/>
      <c r="C45" s="417"/>
      <c r="D45" s="417"/>
      <c r="E45" s="417"/>
      <c r="F45" s="417"/>
      <c r="G45" s="417"/>
      <c r="H45" s="417"/>
      <c r="I45" s="392"/>
    </row>
    <row r="46" spans="1:9" s="385" customFormat="1" x14ac:dyDescent="0.25">
      <c r="A46" s="414" t="s">
        <v>137</v>
      </c>
      <c r="B46" s="386"/>
      <c r="C46" s="418"/>
      <c r="D46" s="434"/>
      <c r="E46" s="435"/>
      <c r="F46" s="435"/>
      <c r="G46" s="435"/>
      <c r="H46" s="435"/>
      <c r="I46" s="388" t="s">
        <v>136</v>
      </c>
    </row>
    <row r="47" spans="1:9" s="385" customFormat="1" ht="30" customHeight="1" x14ac:dyDescent="0.25">
      <c r="A47" s="419"/>
      <c r="B47" s="419"/>
      <c r="C47" s="419"/>
      <c r="D47" s="419"/>
      <c r="E47" s="419"/>
      <c r="F47" s="419"/>
      <c r="G47" s="419"/>
      <c r="H47" s="419"/>
      <c r="I47" s="419"/>
    </row>
    <row r="48" spans="1:9" s="385" customFormat="1" ht="30" customHeight="1" x14ac:dyDescent="0.25">
      <c r="A48" s="386" t="s">
        <v>135</v>
      </c>
      <c r="B48" s="387"/>
      <c r="C48" s="164"/>
      <c r="D48" s="164"/>
      <c r="E48" s="164"/>
      <c r="F48" s="164"/>
      <c r="G48" s="164"/>
      <c r="H48" s="164"/>
      <c r="I48" s="388"/>
    </row>
    <row r="49" spans="1:9" s="385" customFormat="1" ht="30" customHeight="1" x14ac:dyDescent="0.25">
      <c r="A49" s="436"/>
      <c r="B49" s="437"/>
      <c r="C49" s="437"/>
      <c r="D49" s="437"/>
      <c r="E49" s="437"/>
      <c r="F49" s="437"/>
      <c r="G49" s="437"/>
      <c r="H49" s="437"/>
      <c r="I49" s="438"/>
    </row>
    <row r="50" spans="1:9" s="385" customFormat="1" ht="30" customHeight="1" x14ac:dyDescent="0.25">
      <c r="A50" s="439"/>
      <c r="B50" s="440"/>
      <c r="C50" s="440"/>
      <c r="D50" s="440"/>
      <c r="E50" s="440"/>
      <c r="F50" s="440"/>
      <c r="G50" s="440"/>
      <c r="H50" s="440"/>
      <c r="I50" s="441"/>
    </row>
    <row r="51" spans="1:9" s="385" customFormat="1" x14ac:dyDescent="0.25">
      <c r="A51" s="442"/>
      <c r="B51" s="443"/>
      <c r="C51" s="443"/>
      <c r="D51" s="443"/>
      <c r="E51" s="443"/>
      <c r="F51" s="443"/>
      <c r="G51" s="443"/>
      <c r="H51" s="443"/>
      <c r="I51" s="444"/>
    </row>
    <row r="52" spans="1:9" s="385" customFormat="1" x14ac:dyDescent="0.25"/>
    <row r="53" spans="1:9" s="385" customFormat="1" x14ac:dyDescent="0.25"/>
    <row r="54" spans="1:9" s="385" customFormat="1" x14ac:dyDescent="0.25"/>
    <row r="55" spans="1:9" s="385" customFormat="1" x14ac:dyDescent="0.25"/>
    <row r="56" spans="1:9" s="385" customFormat="1" x14ac:dyDescent="0.25"/>
    <row r="57" spans="1:9" s="385" customFormat="1" x14ac:dyDescent="0.25"/>
    <row r="58" spans="1:9" s="385" customFormat="1" x14ac:dyDescent="0.25"/>
    <row r="59" spans="1:9" s="385" customFormat="1" x14ac:dyDescent="0.25"/>
    <row r="60" spans="1:9" s="385" customFormat="1" x14ac:dyDescent="0.25"/>
    <row r="61" spans="1:9" s="385" customFormat="1" x14ac:dyDescent="0.25"/>
    <row r="62" spans="1:9" s="385" customFormat="1" x14ac:dyDescent="0.25"/>
    <row r="63" spans="1:9" s="385" customFormat="1" x14ac:dyDescent="0.25"/>
    <row r="64" spans="1:9" s="385" customFormat="1" x14ac:dyDescent="0.25"/>
    <row r="65" s="385" customFormat="1" x14ac:dyDescent="0.25"/>
    <row r="66" s="385" customFormat="1" x14ac:dyDescent="0.25"/>
    <row r="67" s="385" customFormat="1" x14ac:dyDescent="0.25"/>
    <row r="68" s="385" customFormat="1" x14ac:dyDescent="0.25"/>
    <row r="69" s="385" customFormat="1" x14ac:dyDescent="0.25"/>
    <row r="70" s="385" customFormat="1" x14ac:dyDescent="0.25"/>
    <row r="71" s="385" customFormat="1" x14ac:dyDescent="0.25"/>
    <row r="72" s="385" customFormat="1" x14ac:dyDescent="0.25"/>
    <row r="73" s="385" customFormat="1" x14ac:dyDescent="0.25"/>
    <row r="74" s="385" customFormat="1" x14ac:dyDescent="0.25"/>
    <row r="75" s="385" customFormat="1" x14ac:dyDescent="0.25"/>
    <row r="76" s="385" customFormat="1" x14ac:dyDescent="0.25"/>
    <row r="77" s="385" customFormat="1" x14ac:dyDescent="0.25"/>
    <row r="78" s="385" customFormat="1" x14ac:dyDescent="0.25"/>
    <row r="79" s="385" customFormat="1" x14ac:dyDescent="0.25"/>
    <row r="80" s="385" customFormat="1" x14ac:dyDescent="0.25"/>
    <row r="81" s="385" customFormat="1" x14ac:dyDescent="0.25"/>
    <row r="82" s="385" customFormat="1" x14ac:dyDescent="0.25"/>
    <row r="83" s="385" customFormat="1" x14ac:dyDescent="0.25"/>
    <row r="84" s="385" customFormat="1" x14ac:dyDescent="0.25"/>
    <row r="85" s="385" customFormat="1" x14ac:dyDescent="0.25"/>
    <row r="86" s="385" customFormat="1" x14ac:dyDescent="0.25"/>
    <row r="87" s="385" customFormat="1" x14ac:dyDescent="0.25"/>
    <row r="88" s="385" customFormat="1" x14ac:dyDescent="0.25"/>
    <row r="89" s="385" customFormat="1" x14ac:dyDescent="0.25"/>
    <row r="90" s="385" customFormat="1" x14ac:dyDescent="0.25"/>
    <row r="91" s="385" customFormat="1" x14ac:dyDescent="0.25"/>
    <row r="92" s="385" customFormat="1" x14ac:dyDescent="0.25"/>
    <row r="93" s="385" customFormat="1" x14ac:dyDescent="0.25"/>
    <row r="94" s="385" customFormat="1" x14ac:dyDescent="0.25"/>
    <row r="95" s="385" customFormat="1" x14ac:dyDescent="0.25"/>
    <row r="96" s="385" customFormat="1" x14ac:dyDescent="0.25"/>
    <row r="97" s="385" customFormat="1" x14ac:dyDescent="0.25"/>
    <row r="98" s="385" customFormat="1" x14ac:dyDescent="0.25"/>
    <row r="99" s="385" customFormat="1" x14ac:dyDescent="0.25"/>
    <row r="100" s="385" customFormat="1" x14ac:dyDescent="0.25"/>
    <row r="101" s="385" customFormat="1" x14ac:dyDescent="0.25"/>
    <row r="102" s="385" customFormat="1" x14ac:dyDescent="0.25"/>
    <row r="103" s="385" customFormat="1" x14ac:dyDescent="0.25"/>
    <row r="104" s="385" customFormat="1" x14ac:dyDescent="0.25"/>
    <row r="105" s="385" customFormat="1" x14ac:dyDescent="0.25"/>
    <row r="106" s="385" customFormat="1" x14ac:dyDescent="0.25"/>
    <row r="107" s="385" customFormat="1" x14ac:dyDescent="0.25"/>
    <row r="108" s="385" customFormat="1" x14ac:dyDescent="0.25"/>
    <row r="109" s="385" customFormat="1" x14ac:dyDescent="0.25"/>
    <row r="110" s="385" customFormat="1" x14ac:dyDescent="0.25"/>
    <row r="111" s="385" customFormat="1" x14ac:dyDescent="0.25"/>
    <row r="112" s="385" customFormat="1" x14ac:dyDescent="0.25"/>
    <row r="113" s="385" customFormat="1" x14ac:dyDescent="0.25"/>
    <row r="114" s="385" customFormat="1" x14ac:dyDescent="0.25"/>
    <row r="115" s="385" customFormat="1" x14ac:dyDescent="0.25"/>
    <row r="116" s="385" customFormat="1" x14ac:dyDescent="0.25"/>
    <row r="117" s="385" customFormat="1" x14ac:dyDescent="0.25"/>
    <row r="118" s="385" customFormat="1" x14ac:dyDescent="0.25"/>
    <row r="119" s="385" customFormat="1" x14ac:dyDescent="0.25"/>
    <row r="120" s="385" customFormat="1" x14ac:dyDescent="0.25"/>
    <row r="121" s="385" customFormat="1" x14ac:dyDescent="0.25"/>
    <row r="122" s="385" customFormat="1" x14ac:dyDescent="0.25"/>
    <row r="123" s="385" customFormat="1" x14ac:dyDescent="0.25"/>
    <row r="124" s="385" customFormat="1" x14ac:dyDescent="0.25"/>
    <row r="125" s="385" customFormat="1" x14ac:dyDescent="0.25"/>
    <row r="126" s="385" customFormat="1" x14ac:dyDescent="0.25"/>
    <row r="127" s="385" customFormat="1" x14ac:dyDescent="0.25"/>
    <row r="128" s="385" customFormat="1" x14ac:dyDescent="0.25"/>
    <row r="129" s="385" customFormat="1" x14ac:dyDescent="0.25"/>
    <row r="130" s="385" customFormat="1" x14ac:dyDescent="0.25"/>
    <row r="131" s="385" customFormat="1" x14ac:dyDescent="0.25"/>
    <row r="132" s="385" customFormat="1" x14ac:dyDescent="0.25"/>
  </sheetData>
  <sheetProtection algorithmName="SHA-512" hashValue="8ZzFKEZz+T9r7QyW7hJQ+PNtoMIk2jex6OybDUHi3nElUURAxJ38uvAkOKQnuwv6B1k36H2lmGuqwfW0CGr+GA==" saltValue="CN1hNTI/6n0iOP+blKMONQ==" spinCount="100000" sheet="1" formatCells="0" formatColumns="0" formatRows="0" insertColumns="0" insertRows="0" insertHyperlinks="0" deleteColumns="0" deleteRows="0"/>
  <mergeCells count="21">
    <mergeCell ref="A3:I3"/>
    <mergeCell ref="C5:I5"/>
    <mergeCell ref="A15:I19"/>
    <mergeCell ref="D21:I21"/>
    <mergeCell ref="D23:I23"/>
    <mergeCell ref="D24:I24"/>
    <mergeCell ref="D33:I33"/>
    <mergeCell ref="E26:F26"/>
    <mergeCell ref="G26:I26"/>
    <mergeCell ref="E27:F27"/>
    <mergeCell ref="G27:I27"/>
    <mergeCell ref="E28:F28"/>
    <mergeCell ref="G28:I28"/>
    <mergeCell ref="E29:F29"/>
    <mergeCell ref="G29:I29"/>
    <mergeCell ref="D32:I32"/>
    <mergeCell ref="D34:I34"/>
    <mergeCell ref="D43:H43"/>
    <mergeCell ref="D44:H44"/>
    <mergeCell ref="D46:H46"/>
    <mergeCell ref="A49:I51"/>
  </mergeCells>
  <dataValidations count="1">
    <dataValidation type="list" allowBlank="1" showInputMessage="1" showErrorMessage="1" sqref="C8:C11 F8:F9 I8:I12" xr:uid="{C83DFE8A-F7D1-4D86-A653-00033A7CC18E}">
      <formula1>"X,"</formula1>
    </dataValidation>
  </dataValidations>
  <printOptions horizontalCentered="1"/>
  <pageMargins left="0.47244094488188981" right="0.70866141732283472" top="1.5748031496062993" bottom="0.74803149606299213" header="0.31496062992125984" footer="0.31496062992125984"/>
  <pageSetup paperSize="8" scale="99" orientation="landscape" r:id="rId1"/>
  <headerFooter>
    <oddHeader>&amp;L&amp;"Arial Narrow,Normal"&amp;9Bewertungstool V1.1&amp;R&amp;"Arial Narrow,Normal"&amp;G</oddHeader>
    <oddFooter>&amp;L&amp;"Arial Narrow,Normal"&amp;8&amp;F&amp;C&amp;"Arial Narrow,Normal"&amp;8
&amp;P/&amp;N&amp;R&amp;"Arial Narrow,Normal"&amp;8&amp;D</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9873" r:id="rId5" name="Check Box 1">
              <controlPr defaultSize="0" autoFill="0" autoLine="0" autoPict="0">
                <anchor moveWithCells="1">
                  <from>
                    <xdr:col>0</xdr:col>
                    <xdr:colOff>0</xdr:colOff>
                    <xdr:row>7</xdr:row>
                    <xdr:rowOff>0</xdr:rowOff>
                  </from>
                  <to>
                    <xdr:col>0</xdr:col>
                    <xdr:colOff>9525</xdr:colOff>
                    <xdr:row>8</xdr:row>
                    <xdr:rowOff>19050</xdr:rowOff>
                  </to>
                </anchor>
              </controlPr>
            </control>
          </mc:Choice>
        </mc:AlternateContent>
        <mc:AlternateContent xmlns:mc="http://schemas.openxmlformats.org/markup-compatibility/2006">
          <mc:Choice Requires="x14">
            <control shapeId="79874" r:id="rId6" name="Check Box 2">
              <controlPr defaultSize="0" autoFill="0" autoLine="0" autoPict="0">
                <anchor moveWithCells="1">
                  <from>
                    <xdr:col>0</xdr:col>
                    <xdr:colOff>0</xdr:colOff>
                    <xdr:row>8</xdr:row>
                    <xdr:rowOff>0</xdr:rowOff>
                  </from>
                  <to>
                    <xdr:col>0</xdr:col>
                    <xdr:colOff>9525</xdr:colOff>
                    <xdr:row>9</xdr:row>
                    <xdr:rowOff>28575</xdr:rowOff>
                  </to>
                </anchor>
              </controlPr>
            </control>
          </mc:Choice>
        </mc:AlternateContent>
        <mc:AlternateContent xmlns:mc="http://schemas.openxmlformats.org/markup-compatibility/2006">
          <mc:Choice Requires="x14">
            <control shapeId="79875" r:id="rId7" name="Check Box 3">
              <controlPr defaultSize="0" autoFill="0" autoLine="0" autoPict="0">
                <anchor moveWithCells="1">
                  <from>
                    <xdr:col>0</xdr:col>
                    <xdr:colOff>0</xdr:colOff>
                    <xdr:row>9</xdr:row>
                    <xdr:rowOff>0</xdr:rowOff>
                  </from>
                  <to>
                    <xdr:col>0</xdr:col>
                    <xdr:colOff>9525</xdr:colOff>
                    <xdr:row>10</xdr:row>
                    <xdr:rowOff>28575</xdr:rowOff>
                  </to>
                </anchor>
              </controlPr>
            </control>
          </mc:Choice>
        </mc:AlternateContent>
        <mc:AlternateContent xmlns:mc="http://schemas.openxmlformats.org/markup-compatibility/2006">
          <mc:Choice Requires="x14">
            <control shapeId="79876" r:id="rId8" name="Check Box 4">
              <controlPr defaultSize="0" autoFill="0" autoLine="0" autoPict="0">
                <anchor moveWithCells="1">
                  <from>
                    <xdr:col>0</xdr:col>
                    <xdr:colOff>0</xdr:colOff>
                    <xdr:row>7</xdr:row>
                    <xdr:rowOff>0</xdr:rowOff>
                  </from>
                  <to>
                    <xdr:col>0</xdr:col>
                    <xdr:colOff>9525</xdr:colOff>
                    <xdr:row>8</xdr:row>
                    <xdr:rowOff>28575</xdr:rowOff>
                  </to>
                </anchor>
              </controlPr>
            </control>
          </mc:Choice>
        </mc:AlternateContent>
        <mc:AlternateContent xmlns:mc="http://schemas.openxmlformats.org/markup-compatibility/2006">
          <mc:Choice Requires="x14">
            <control shapeId="79877" r:id="rId9" name="Check Box 5">
              <controlPr defaultSize="0" autoFill="0" autoLine="0" autoPict="0">
                <anchor moveWithCells="1">
                  <from>
                    <xdr:col>0</xdr:col>
                    <xdr:colOff>0</xdr:colOff>
                    <xdr:row>8</xdr:row>
                    <xdr:rowOff>0</xdr:rowOff>
                  </from>
                  <to>
                    <xdr:col>0</xdr:col>
                    <xdr:colOff>9525</xdr:colOff>
                    <xdr:row>9</xdr:row>
                    <xdr:rowOff>28575</xdr:rowOff>
                  </to>
                </anchor>
              </controlPr>
            </control>
          </mc:Choice>
        </mc:AlternateContent>
        <mc:AlternateContent xmlns:mc="http://schemas.openxmlformats.org/markup-compatibility/2006">
          <mc:Choice Requires="x14">
            <control shapeId="79878" r:id="rId10" name="Check Box 6">
              <controlPr defaultSize="0" autoFill="0" autoLine="0" autoPict="0">
                <anchor moveWithCells="1">
                  <from>
                    <xdr:col>0</xdr:col>
                    <xdr:colOff>0</xdr:colOff>
                    <xdr:row>11</xdr:row>
                    <xdr:rowOff>0</xdr:rowOff>
                  </from>
                  <to>
                    <xdr:col>0</xdr:col>
                    <xdr:colOff>9525</xdr:colOff>
                    <xdr:row>12</xdr:row>
                    <xdr:rowOff>28575</xdr:rowOff>
                  </to>
                </anchor>
              </controlPr>
            </control>
          </mc:Choice>
        </mc:AlternateContent>
        <mc:AlternateContent xmlns:mc="http://schemas.openxmlformats.org/markup-compatibility/2006">
          <mc:Choice Requires="x14">
            <control shapeId="79879" r:id="rId11" name="Check Box 7">
              <controlPr defaultSize="0" autoFill="0" autoLine="0" autoPict="0">
                <anchor moveWithCells="1">
                  <from>
                    <xdr:col>0</xdr:col>
                    <xdr:colOff>0</xdr:colOff>
                    <xdr:row>10</xdr:row>
                    <xdr:rowOff>0</xdr:rowOff>
                  </from>
                  <to>
                    <xdr:col>0</xdr:col>
                    <xdr:colOff>9525</xdr:colOff>
                    <xdr:row>11</xdr:row>
                    <xdr:rowOff>28575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5CBFD9"/>
  </sheetPr>
  <dimension ref="A1:J14"/>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199</v>
      </c>
      <c r="B2" s="598"/>
      <c r="C2" s="598"/>
      <c r="D2" s="598"/>
      <c r="E2" s="598"/>
      <c r="F2" s="598"/>
      <c r="G2" s="598"/>
      <c r="H2" s="598"/>
      <c r="I2" s="598"/>
      <c r="J2" s="357" t="s">
        <v>24</v>
      </c>
    </row>
    <row r="3" spans="1:10" ht="17.25" thickBot="1" x14ac:dyDescent="0.35">
      <c r="A3" s="310"/>
      <c r="B3" s="311"/>
      <c r="C3" s="311"/>
      <c r="D3" s="311"/>
      <c r="E3" s="311"/>
      <c r="F3" s="311"/>
      <c r="G3" s="311"/>
      <c r="H3" s="307"/>
    </row>
    <row r="4" spans="1:10" ht="15" customHeight="1" thickBot="1" x14ac:dyDescent="0.35">
      <c r="A4" s="306"/>
      <c r="B4" s="311"/>
      <c r="C4" s="602" t="s">
        <v>384</v>
      </c>
      <c r="D4" s="603"/>
      <c r="E4" s="603"/>
      <c r="F4" s="603"/>
      <c r="G4" s="603"/>
      <c r="H4" s="604"/>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328</v>
      </c>
      <c r="D7" s="368" t="str" cm="1">
        <f t="array" ref="D7:F8">IF(W!F16:H17=0,"",W!F16:H17)</f>
        <v/>
      </c>
      <c r="E7" s="372" t="str">
        <v/>
      </c>
      <c r="F7" s="369" t="str">
        <v/>
      </c>
      <c r="G7" s="162"/>
      <c r="H7" s="204"/>
      <c r="I7" s="3"/>
      <c r="J7" s="3"/>
    </row>
    <row r="8" spans="1:10" ht="26.25" customHeight="1" thickBot="1" x14ac:dyDescent="0.35">
      <c r="A8" s="306"/>
      <c r="B8" s="306">
        <v>2</v>
      </c>
      <c r="C8" s="342" t="s">
        <v>329</v>
      </c>
      <c r="D8" s="370" t="str">
        <v/>
      </c>
      <c r="E8" s="374" t="str">
        <v/>
      </c>
      <c r="F8" s="371" t="str">
        <v/>
      </c>
      <c r="G8" s="162"/>
      <c r="H8" s="204"/>
      <c r="I8" s="3"/>
      <c r="J8" s="3"/>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wEb3J8bfEq7g7wnYIrcD09uZqdzfeSr/3V/5RSbLhLZKhwtJPvfgHwMRXRglTMM/FDR7cXbyqGDLiZ7Dkvcpmg==" saltValue="+JCnVbaRFJ0/9XgS+R/NFQ=="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38" priority="1" operator="containsText" text="Tief">
      <formula>NOT(ISERROR(SEARCH("Tief",E7)))</formula>
    </cfRule>
    <cfRule type="containsText" dxfId="36" priority="3" operator="containsText" text="Mittel">
      <formula>NOT(ISERROR(SEARCH("Mittel",E7)))</formula>
    </cfRule>
  </conditionalFormatting>
  <conditionalFormatting sqref="F7:F8">
    <cfRule type="colorScale" priority="4">
      <colorScale>
        <cfvo type="num" val="$D$14"/>
        <cfvo type="num" val="$D$13"/>
        <cfvo type="num" val="$D$12"/>
        <color rgb="FFF8696B"/>
        <color rgb="FFFFEB84"/>
        <color rgb="FF63BE7B"/>
      </colorScale>
    </cfRule>
  </conditionalFormatting>
  <conditionalFormatting sqref="G7:G8">
    <cfRule type="colorScale" priority="5">
      <colorScale>
        <cfvo type="num" val="$D$14"/>
        <cfvo type="num" val="$D$13"/>
        <cfvo type="num" val="$D$12"/>
        <color rgb="FFF8696B"/>
        <color rgb="FFFFEB84"/>
        <color rgb="FF63BE7B"/>
      </colorScale>
    </cfRule>
  </conditionalFormatting>
  <dataValidations count="1">
    <dataValidation type="list" allowBlank="1" showInputMessage="1" showErrorMessage="1" sqref="G7:G8" xr:uid="{2C1762A6-2ABF-4EB6-ACF3-F2EF815C3D96}">
      <formula1>$D$12:$D$14</formula1>
    </dataValidation>
  </dataValidations>
  <hyperlinks>
    <hyperlink ref="J4" r:id="rId1" location="page=25" display="Lien vers le Descriptif des critères" xr:uid="{43066A22-011C-4926-A93F-0DDB2D92ED14}"/>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80748F49-F344-4AC0-A0E5-AF835447F53B}">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5CBFD9"/>
  </sheetPr>
  <dimension ref="A1:J15"/>
  <sheetViews>
    <sheetView view="pageLayout" zoomScaleNormal="100" workbookViewId="0">
      <selection activeCell="A2" sqref="A2:H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597" t="s">
        <v>200</v>
      </c>
      <c r="B2" s="598"/>
      <c r="C2" s="598"/>
      <c r="D2" s="598"/>
      <c r="E2" s="598"/>
      <c r="F2" s="598"/>
      <c r="G2" s="598"/>
      <c r="H2" s="598"/>
      <c r="I2" s="598"/>
      <c r="J2" s="357" t="s">
        <v>25</v>
      </c>
    </row>
    <row r="3" spans="1:10" ht="17.25" thickBot="1" x14ac:dyDescent="0.35">
      <c r="A3" s="310"/>
      <c r="B3" s="311"/>
      <c r="C3" s="311"/>
      <c r="D3" s="311"/>
      <c r="E3" s="311"/>
      <c r="F3" s="311"/>
      <c r="G3" s="311"/>
      <c r="H3" s="307"/>
    </row>
    <row r="4" spans="1:10" ht="15" customHeight="1" thickBot="1" x14ac:dyDescent="0.35">
      <c r="A4" s="306"/>
      <c r="B4" s="311"/>
      <c r="C4" s="602" t="s">
        <v>277</v>
      </c>
      <c r="D4" s="603"/>
      <c r="E4" s="603"/>
      <c r="F4" s="603"/>
      <c r="G4" s="603"/>
      <c r="H4" s="604"/>
      <c r="J4" s="358" t="s">
        <v>355</v>
      </c>
    </row>
    <row r="5" spans="1:10" ht="17.25" thickBot="1" x14ac:dyDescent="0.35">
      <c r="A5" s="306"/>
      <c r="B5" s="311"/>
      <c r="C5" s="311"/>
      <c r="D5" s="311"/>
      <c r="E5" s="311"/>
      <c r="F5" s="311"/>
      <c r="G5" s="311"/>
      <c r="H5" s="307"/>
    </row>
    <row r="6" spans="1:10" ht="24.75" customHeight="1" x14ac:dyDescent="0.3">
      <c r="A6" s="306"/>
      <c r="B6" s="306"/>
      <c r="C6" s="359" t="s">
        <v>261</v>
      </c>
      <c r="D6" s="360" t="s">
        <v>262</v>
      </c>
      <c r="E6" s="361" t="s">
        <v>179</v>
      </c>
      <c r="F6" s="362" t="s">
        <v>177</v>
      </c>
      <c r="G6" s="359" t="s">
        <v>234</v>
      </c>
      <c r="H6" s="363" t="s">
        <v>267</v>
      </c>
      <c r="I6" s="359" t="s">
        <v>263</v>
      </c>
      <c r="J6" s="364" t="s">
        <v>264</v>
      </c>
    </row>
    <row r="7" spans="1:10" ht="27" x14ac:dyDescent="0.3">
      <c r="A7" s="306"/>
      <c r="B7" s="306">
        <v>1</v>
      </c>
      <c r="C7" s="319" t="s">
        <v>330</v>
      </c>
      <c r="D7" s="368" t="str" cm="1">
        <f t="array" ref="D7:F9">IF(W!F18:H20="","",W!F18:H20)</f>
        <v/>
      </c>
      <c r="E7" s="372" t="str">
        <v/>
      </c>
      <c r="F7" s="369" t="str">
        <v/>
      </c>
      <c r="G7" s="163"/>
      <c r="H7" s="204"/>
      <c r="I7" s="3"/>
      <c r="J7" s="3"/>
    </row>
    <row r="8" spans="1:10" ht="27" x14ac:dyDescent="0.3">
      <c r="A8" s="306"/>
      <c r="B8" s="306">
        <v>2</v>
      </c>
      <c r="C8" s="342" t="s">
        <v>331</v>
      </c>
      <c r="D8" s="368" t="str">
        <v/>
      </c>
      <c r="E8" s="372" t="str">
        <v/>
      </c>
      <c r="F8" s="369" t="str">
        <v/>
      </c>
      <c r="G8" s="163"/>
      <c r="H8" s="204"/>
      <c r="I8" s="3"/>
      <c r="J8" s="3"/>
    </row>
    <row r="9" spans="1:10" ht="27.75" thickBot="1" x14ac:dyDescent="0.35">
      <c r="A9" s="306"/>
      <c r="B9" s="306">
        <v>3</v>
      </c>
      <c r="C9" s="319" t="s">
        <v>332</v>
      </c>
      <c r="D9" s="370" t="str">
        <v/>
      </c>
      <c r="E9" s="373" t="str">
        <v/>
      </c>
      <c r="F9" s="371" t="str">
        <v/>
      </c>
      <c r="G9" s="208"/>
      <c r="H9" s="206"/>
      <c r="I9" s="3"/>
      <c r="J9" s="3"/>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QnSScV4Fq7lVSsghc5mrY/xwaDFiLRKRK1ieqJ/iMvUWNJKNbouW31uCEa1D1BLYbfWMgSFfDApTx+rXWzwC+A==" saltValue="VfEN5o+snALZ/8vdsz381Q=="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35" priority="1" operator="containsText" text="Tief">
      <formula>NOT(ISERROR(SEARCH("Tief",E7)))</formula>
    </cfRule>
    <cfRule type="containsText" dxfId="33" priority="3" operator="containsText" text="Mittel">
      <formula>NOT(ISERROR(SEARCH("Mittel",E7)))</formula>
    </cfRule>
  </conditionalFormatting>
  <conditionalFormatting sqref="F7:F9">
    <cfRule type="colorScale" priority="4">
      <colorScale>
        <cfvo type="num" val="$D$15"/>
        <cfvo type="num" val="$D$14"/>
        <cfvo type="num" val="$D$13"/>
        <color rgb="FFF8696B"/>
        <color rgb="FFFFEB84"/>
        <color rgb="FF63BE7B"/>
      </colorScale>
    </cfRule>
  </conditionalFormatting>
  <conditionalFormatting sqref="G7:G9">
    <cfRule type="colorScale" priority="8">
      <colorScale>
        <cfvo type="num" val="$D$15"/>
        <cfvo type="num" val="$D$14"/>
        <cfvo type="num" val="$D$13"/>
        <color rgb="FFF8696B"/>
        <color rgb="FFFFEB84"/>
        <color rgb="FF63BE7B"/>
      </colorScale>
    </cfRule>
  </conditionalFormatting>
  <dataValidations count="1">
    <dataValidation type="list" allowBlank="1" showInputMessage="1" showErrorMessage="1" sqref="G7:G9" xr:uid="{BCD13F1D-3140-4CF3-8E8E-2140EFBAABFA}">
      <formula1>$D$13:$D$15</formula1>
    </dataValidation>
  </dataValidations>
  <hyperlinks>
    <hyperlink ref="J4" r:id="rId1" location="page=25" display="Lien vers le Descriptif des critères" xr:uid="{5F3AC461-C1F0-48DE-94CB-D805A84E320D}"/>
  </hyperlinks>
  <printOptions horizontalCentered="1"/>
  <pageMargins left="0.70866141732283472" right="0.70866141732283472" top="1.5748031496062993" bottom="0.74803149606299213" header="0.31496062992125984" footer="0.31496062992125984"/>
  <pageSetup paperSize="8" scale="99"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4CE08544-6EB3-4D50-BEE8-1DCCFEA8B080}">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6CAC34"/>
    <pageSetUpPr fitToPage="1"/>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161</v>
      </c>
      <c r="B2" s="606"/>
      <c r="C2" s="606"/>
      <c r="D2" s="606"/>
      <c r="E2" s="606"/>
      <c r="F2" s="606"/>
      <c r="G2" s="606"/>
      <c r="H2" s="606"/>
      <c r="I2" s="606"/>
      <c r="J2" s="347" t="s">
        <v>26</v>
      </c>
    </row>
    <row r="3" spans="1:10" ht="17.25" thickBot="1" x14ac:dyDescent="0.35">
      <c r="A3" s="310"/>
      <c r="B3" s="311"/>
      <c r="C3" s="311"/>
      <c r="D3" s="311"/>
      <c r="E3" s="311"/>
      <c r="F3" s="311"/>
      <c r="G3" s="311"/>
      <c r="H3" s="307"/>
    </row>
    <row r="4" spans="1:10" ht="15" customHeight="1" thickBot="1" x14ac:dyDescent="0.35">
      <c r="A4" s="306"/>
      <c r="B4" s="311"/>
      <c r="C4" s="607" t="s">
        <v>385</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customHeight="1" x14ac:dyDescent="0.3">
      <c r="A7" s="306"/>
      <c r="B7" s="306">
        <v>1</v>
      </c>
      <c r="C7" s="319" t="s">
        <v>334</v>
      </c>
      <c r="D7" s="368" t="str" cm="1">
        <f t="array" ref="D7:F9">IF(U!F4:H6="","",U!F4:H6)</f>
        <v/>
      </c>
      <c r="E7" s="372" t="str">
        <v/>
      </c>
      <c r="F7" s="369" t="str">
        <v/>
      </c>
      <c r="G7" s="163"/>
      <c r="H7" s="204"/>
      <c r="I7" s="3"/>
      <c r="J7" s="3"/>
    </row>
    <row r="8" spans="1:10" ht="27" x14ac:dyDescent="0.3">
      <c r="A8" s="306"/>
      <c r="B8" s="306">
        <v>2</v>
      </c>
      <c r="C8" s="3" t="s">
        <v>333</v>
      </c>
      <c r="D8" s="368" t="str">
        <v/>
      </c>
      <c r="E8" s="372" t="str">
        <v/>
      </c>
      <c r="F8" s="369" t="str">
        <v/>
      </c>
      <c r="G8" s="163"/>
      <c r="H8" s="204"/>
      <c r="I8" s="3"/>
      <c r="J8" s="3"/>
    </row>
    <row r="9" spans="1:10" ht="27.75" customHeight="1" thickBot="1" x14ac:dyDescent="0.35">
      <c r="A9" s="306"/>
      <c r="B9" s="306">
        <v>3</v>
      </c>
      <c r="C9" s="342" t="s">
        <v>335</v>
      </c>
      <c r="D9" s="370" t="str">
        <v/>
      </c>
      <c r="E9" s="373" t="str">
        <v/>
      </c>
      <c r="F9" s="371" t="str">
        <v/>
      </c>
      <c r="G9" s="208"/>
      <c r="H9" s="204"/>
      <c r="I9" s="3"/>
      <c r="J9" s="3"/>
    </row>
    <row r="10" spans="1:10" x14ac:dyDescent="0.3">
      <c r="B10" s="306"/>
      <c r="C10" s="345" t="s">
        <v>0</v>
      </c>
      <c r="D10" s="346"/>
      <c r="E10" s="322"/>
      <c r="F10" s="322"/>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jyIIfzxqHHirwKOkIAcEA/y3vZZHYbuwXy3TOOZCZMDm3aoCRjdgdMVKRCW/1V4XUVXP6qMMSOmR3xnmGaTP/A==" saltValue="Vb41YLMs+jwxfwO2/HR7PQ=="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32" priority="1" operator="containsText" text="Tief">
      <formula>NOT(ISERROR(SEARCH("Tief",E7)))</formula>
    </cfRule>
    <cfRule type="containsText" dxfId="30" priority="3" operator="containsText" text="Mittel">
      <formula>NOT(ISERROR(SEARCH("Mittel",E7)))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count="1">
    <dataValidation type="list" allowBlank="1" showInputMessage="1" showErrorMessage="1" sqref="G7:G9" xr:uid="{DB2BD404-EF22-4D8C-895D-41F04EFEAC57}">
      <formula1>$D$13:$D$15</formula1>
    </dataValidation>
  </dataValidations>
  <hyperlinks>
    <hyperlink ref="J4" r:id="rId1" location="page=25" display="Lien vers le Descriptif des critères" xr:uid="{586DF5DD-B6B3-4C8E-8380-1F17DA4B631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C5689283-C08C-448E-B773-F094495019B6}">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6CAC34"/>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278</v>
      </c>
      <c r="B2" s="606"/>
      <c r="C2" s="606"/>
      <c r="D2" s="606"/>
      <c r="E2" s="606"/>
      <c r="F2" s="606"/>
      <c r="G2" s="606"/>
      <c r="H2" s="606"/>
      <c r="I2" s="606"/>
      <c r="J2" s="347" t="s">
        <v>27</v>
      </c>
    </row>
    <row r="3" spans="1:10" ht="17.25" thickBot="1" x14ac:dyDescent="0.35">
      <c r="A3" s="310"/>
      <c r="B3" s="311"/>
      <c r="C3" s="311"/>
      <c r="D3" s="311"/>
      <c r="E3" s="311"/>
      <c r="F3" s="311"/>
      <c r="G3" s="311"/>
      <c r="H3" s="307"/>
    </row>
    <row r="4" spans="1:10" ht="28.5" customHeight="1" thickBot="1" x14ac:dyDescent="0.35">
      <c r="A4" s="306"/>
      <c r="B4" s="311"/>
      <c r="C4" s="607" t="s">
        <v>279</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 t="s">
        <v>336</v>
      </c>
      <c r="D7" s="368" t="str" cm="1">
        <f t="array" ref="D7:F8">IF(U!F7:H8=0,"",U!F7:H8)</f>
        <v/>
      </c>
      <c r="E7" s="372" t="str">
        <v/>
      </c>
      <c r="F7" s="369" t="str">
        <v/>
      </c>
      <c r="G7" s="162"/>
      <c r="H7" s="204"/>
      <c r="I7" s="3"/>
      <c r="J7" s="3"/>
    </row>
    <row r="8" spans="1:10" ht="27.75" thickBot="1" x14ac:dyDescent="0.35">
      <c r="A8" s="306"/>
      <c r="B8" s="306">
        <v>2</v>
      </c>
      <c r="C8" s="3" t="s">
        <v>337</v>
      </c>
      <c r="D8" s="370" t="str">
        <v/>
      </c>
      <c r="E8" s="374" t="str">
        <v/>
      </c>
      <c r="F8" s="371" t="str">
        <v/>
      </c>
      <c r="G8" s="162"/>
      <c r="H8" s="204"/>
      <c r="I8" s="3"/>
      <c r="J8" s="3"/>
    </row>
    <row r="9" spans="1:10" x14ac:dyDescent="0.3">
      <c r="B9" s="306"/>
      <c r="C9" s="345" t="s">
        <v>0</v>
      </c>
      <c r="D9" s="341"/>
      <c r="E9" s="341"/>
      <c r="F9" s="341"/>
      <c r="G9" s="323" t="str">
        <f>CONCATENATE(SUM(IF(D7="X",G7,0),IF(D8="X",G8,0))," von ",SUM(IF(D7="X",F7,0),IF(D8="X",F8,0))," Punkten","  (von maximal ",2*(COUNTIF(D7:D8,"X"))," möglichen Punkten)")</f>
        <v>0 von 0 Punkten  (von maximal 0 möglichen Punkten)</v>
      </c>
      <c r="H9" s="324"/>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dyYJXhj7PrhGNleY4k73ipJd8gaYalmxscP/wX5L5jldJIAP8Rkc9WApK9RQzkoRMxpejXrofFhrT+RFEQ1r2A==" saltValue="6Qi3W7/fmx8N3nDLe4dPgw=="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29" priority="1" operator="containsText" text="Tief">
      <formula>NOT(ISERROR(SEARCH("Tief",E7)))</formula>
    </cfRule>
    <cfRule type="containsText" dxfId="27"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count="1">
    <dataValidation type="list" allowBlank="1" showInputMessage="1" showErrorMessage="1" sqref="G7:G8" xr:uid="{619480BA-C8D1-498D-979A-1C169876A8DA}">
      <formula1>$D$12:$D$14</formula1>
    </dataValidation>
  </dataValidations>
  <hyperlinks>
    <hyperlink ref="J4" r:id="rId1" location="page=25" display="Lien vers le Descriptif des critères" xr:uid="{AE17A93C-3DF9-42DA-9EE1-1A15C79683E3}"/>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6887EB77-B4C6-4380-80D8-ED234E1D1237}">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6CAC34"/>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238</v>
      </c>
      <c r="B2" s="606"/>
      <c r="C2" s="606"/>
      <c r="D2" s="606"/>
      <c r="E2" s="606"/>
      <c r="F2" s="606"/>
      <c r="G2" s="606"/>
      <c r="H2" s="606"/>
      <c r="I2" s="606"/>
      <c r="J2" s="347" t="s">
        <v>28</v>
      </c>
    </row>
    <row r="3" spans="1:10" ht="17.25" thickBot="1" x14ac:dyDescent="0.35">
      <c r="A3" s="310"/>
      <c r="B3" s="311"/>
      <c r="C3" s="311"/>
      <c r="D3" s="311"/>
      <c r="E3" s="311"/>
      <c r="F3" s="311"/>
      <c r="G3" s="311"/>
      <c r="H3" s="307"/>
    </row>
    <row r="4" spans="1:10" ht="28.5" customHeight="1" thickBot="1" x14ac:dyDescent="0.35">
      <c r="A4" s="306"/>
      <c r="B4" s="311"/>
      <c r="C4" s="607" t="s">
        <v>386</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75" customHeight="1" x14ac:dyDescent="0.3">
      <c r="A7" s="306"/>
      <c r="B7" s="306">
        <v>1</v>
      </c>
      <c r="C7" s="319" t="s">
        <v>338</v>
      </c>
      <c r="D7" s="368" t="str" cm="1">
        <f t="array" ref="D7:F8">IF(U!F9:H10=0,"",U!F9:H10)</f>
        <v/>
      </c>
      <c r="E7" s="372" t="str">
        <v/>
      </c>
      <c r="F7" s="369" t="str">
        <v/>
      </c>
      <c r="G7" s="162"/>
      <c r="H7" s="204"/>
      <c r="I7" s="3"/>
      <c r="J7" s="3"/>
    </row>
    <row r="8" spans="1:10" ht="28.5" customHeight="1" thickBot="1" x14ac:dyDescent="0.35">
      <c r="A8" s="306"/>
      <c r="B8" s="306">
        <v>2</v>
      </c>
      <c r="C8" s="3" t="s">
        <v>339</v>
      </c>
      <c r="D8" s="370" t="str">
        <v/>
      </c>
      <c r="E8" s="374" t="str">
        <v/>
      </c>
      <c r="F8" s="371" t="str">
        <v/>
      </c>
      <c r="G8" s="162"/>
      <c r="H8" s="204"/>
      <c r="I8" s="3"/>
      <c r="J8" s="3"/>
    </row>
    <row r="9" spans="1:10" x14ac:dyDescent="0.3">
      <c r="B9" s="306"/>
      <c r="C9" s="345"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3HVPn4TxNX80q09AP2A13RRe+PJGHtpb2JRM5CNHUwoa7EqDoSyjBYBZo0BP4hjZAnBKgUPMObQx82sQhA9j0A==" saltValue="rfqEcNHb4LLFRqzKJ0+5g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26" priority="1" operator="containsText" text="Tief">
      <formula>NOT(ISERROR(SEARCH("Tief",E7)))</formula>
    </cfRule>
    <cfRule type="containsText" dxfId="24"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count="1">
    <dataValidation type="list" allowBlank="1" showInputMessage="1" showErrorMessage="1" sqref="G7:G8" xr:uid="{9247791A-9B37-48B8-86B6-A29219EE58E5}">
      <formula1>$D$12:$D$14</formula1>
    </dataValidation>
  </dataValidations>
  <hyperlinks>
    <hyperlink ref="J4" r:id="rId1" location="page=25" display="Lien vers le Descriptif des critères" xr:uid="{47F61EFF-87BF-42DD-9D2B-7E4BBECC389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551C87AF-2C8F-4A10-AEC4-51B93DC0DB27}">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6CAC34"/>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x14ac:dyDescent="0.3">
      <c r="A2" s="605" t="s">
        <v>204</v>
      </c>
      <c r="B2" s="606"/>
      <c r="C2" s="606"/>
      <c r="D2" s="606"/>
      <c r="E2" s="606"/>
      <c r="F2" s="606"/>
      <c r="G2" s="606"/>
      <c r="H2" s="606"/>
      <c r="I2" s="606"/>
      <c r="J2" s="355" t="s">
        <v>35</v>
      </c>
    </row>
    <row r="3" spans="1:10" ht="17.25" thickBot="1" x14ac:dyDescent="0.35">
      <c r="A3" s="310"/>
      <c r="B3" s="311"/>
      <c r="C3" s="311"/>
      <c r="D3" s="311"/>
      <c r="E3" s="311"/>
      <c r="F3" s="311"/>
      <c r="G3" s="311"/>
      <c r="H3" s="307"/>
    </row>
    <row r="4" spans="1:10" ht="29.25" customHeight="1" thickBot="1" x14ac:dyDescent="0.35">
      <c r="A4" s="306"/>
      <c r="B4" s="311"/>
      <c r="C4" s="607" t="s">
        <v>387</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19" t="s">
        <v>372</v>
      </c>
      <c r="D7" s="368" t="str" cm="1">
        <f t="array" ref="D7:F8">IF(U!F11:H12=0,"",U!F11:H12)</f>
        <v/>
      </c>
      <c r="E7" s="372" t="str">
        <v/>
      </c>
      <c r="F7" s="369" t="str">
        <v/>
      </c>
      <c r="G7" s="162"/>
      <c r="H7" s="204"/>
      <c r="I7" s="3"/>
      <c r="J7" s="3"/>
    </row>
    <row r="8" spans="1:10" ht="27.75" thickBot="1" x14ac:dyDescent="0.35">
      <c r="A8" s="306"/>
      <c r="B8" s="306">
        <v>2</v>
      </c>
      <c r="C8" s="3" t="s">
        <v>373</v>
      </c>
      <c r="D8" s="370" t="str">
        <v/>
      </c>
      <c r="E8" s="374" t="str">
        <v/>
      </c>
      <c r="F8" s="371" t="str">
        <v/>
      </c>
      <c r="G8" s="162"/>
      <c r="H8" s="204"/>
      <c r="I8" s="3"/>
      <c r="J8" s="3"/>
    </row>
    <row r="9" spans="1:10" x14ac:dyDescent="0.3">
      <c r="B9" s="306"/>
      <c r="C9" s="345"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56">
        <v>2</v>
      </c>
    </row>
    <row r="13" spans="1:10" x14ac:dyDescent="0.3">
      <c r="C13" s="328" t="s">
        <v>129</v>
      </c>
      <c r="D13" s="329">
        <v>1</v>
      </c>
    </row>
    <row r="14" spans="1:10" x14ac:dyDescent="0.3">
      <c r="C14" s="330" t="s">
        <v>130</v>
      </c>
      <c r="D14" s="344">
        <v>0</v>
      </c>
    </row>
  </sheetData>
  <sheetProtection algorithmName="SHA-512" hashValue="DuSIV0MDduHCj4l3USXbIzRr9R6ikhSqzeyBG6noffyO5vyCATP0UjTRqEHC+B9x0LBOM0ywXVw1q8BKieJSXQ==" saltValue="MDmCWK0a8ftjtVw9EGADG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23" priority="1" operator="containsText" text="Tief">
      <formula>NOT(ISERROR(SEARCH("Tief",E7)))</formula>
    </cfRule>
    <cfRule type="containsText" dxfId="21"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count="1">
    <dataValidation type="list" allowBlank="1" showInputMessage="1" showErrorMessage="1" sqref="G7:G8" xr:uid="{0276F763-434D-4D18-88AD-EC87863D8C09}">
      <formula1>$D$12:$D$14</formula1>
    </dataValidation>
  </dataValidations>
  <hyperlinks>
    <hyperlink ref="J4" r:id="rId1" location="page=25" display="Lien vers le Descriptif des critères" xr:uid="{BE64AD9A-9703-4979-ABA0-0F282C90346D}"/>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68D8C38C-234C-48B8-B4F9-2C6638830B20}">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6CAC34"/>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205</v>
      </c>
      <c r="B2" s="606"/>
      <c r="C2" s="606"/>
      <c r="D2" s="606"/>
      <c r="E2" s="606"/>
      <c r="F2" s="606"/>
      <c r="G2" s="606"/>
      <c r="H2" s="606"/>
      <c r="I2" s="606"/>
      <c r="J2" s="347" t="s">
        <v>36</v>
      </c>
    </row>
    <row r="3" spans="1:10" ht="17.25" thickBot="1" x14ac:dyDescent="0.35">
      <c r="A3" s="310"/>
      <c r="B3" s="311"/>
      <c r="C3" s="311"/>
      <c r="D3" s="311"/>
      <c r="E3" s="311"/>
      <c r="F3" s="311"/>
      <c r="G3" s="311"/>
      <c r="H3" s="307"/>
    </row>
    <row r="4" spans="1:10" ht="29.25" customHeight="1" thickBot="1" x14ac:dyDescent="0.35">
      <c r="A4" s="306"/>
      <c r="B4" s="311"/>
      <c r="C4" s="607" t="s">
        <v>280</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19" t="s">
        <v>340</v>
      </c>
      <c r="D7" s="368" t="str" cm="1">
        <f t="array" ref="D7:F9">IF(U!F13:H15="","",U!F13:H15)</f>
        <v/>
      </c>
      <c r="E7" s="372" t="str">
        <v/>
      </c>
      <c r="F7" s="369" t="str">
        <v/>
      </c>
      <c r="G7" s="163"/>
      <c r="H7" s="204"/>
      <c r="I7" s="3"/>
      <c r="J7" s="3"/>
    </row>
    <row r="8" spans="1:10" ht="27" x14ac:dyDescent="0.3">
      <c r="A8" s="306"/>
      <c r="B8" s="306">
        <v>2</v>
      </c>
      <c r="C8" s="342" t="s">
        <v>212</v>
      </c>
      <c r="D8" s="368" t="str">
        <v/>
      </c>
      <c r="E8" s="372" t="str">
        <v/>
      </c>
      <c r="F8" s="369" t="str">
        <v/>
      </c>
      <c r="G8" s="163"/>
      <c r="H8" s="204"/>
      <c r="I8" s="3"/>
      <c r="J8" s="3"/>
    </row>
    <row r="9" spans="1:10" ht="27.75" thickBot="1" x14ac:dyDescent="0.35">
      <c r="A9" s="306"/>
      <c r="B9" s="306">
        <v>3</v>
      </c>
      <c r="C9" s="342" t="s">
        <v>363</v>
      </c>
      <c r="D9" s="370" t="str">
        <v/>
      </c>
      <c r="E9" s="373" t="str">
        <v/>
      </c>
      <c r="F9" s="371" t="str">
        <v/>
      </c>
      <c r="G9" s="208"/>
      <c r="H9" s="204"/>
      <c r="I9" s="3"/>
      <c r="J9" s="3"/>
    </row>
    <row r="10" spans="1:10" x14ac:dyDescent="0.3">
      <c r="B10" s="306"/>
      <c r="C10" s="345" t="s">
        <v>0</v>
      </c>
      <c r="D10" s="346"/>
      <c r="E10" s="322"/>
      <c r="F10" s="322"/>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2tGQpETNgnRTzNK2th2irv/GD90RtREuSNy+h9dHSxrgQnq/J5EjhniNLnwxonGZUTTkAEtafIQp3D93NZCa9g==" saltValue="OPK9eKKCfOZgUDKi/nRqH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20" priority="1" operator="containsText" text="Tief">
      <formula>NOT(ISERROR(SEARCH("Tief",E7)))</formula>
    </cfRule>
    <cfRule type="containsText" dxfId="18" priority="3" operator="containsText" text="Mittel">
      <formula>NOT(ISERROR(SEARCH("Mittel",E7)))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count="1">
    <dataValidation type="list" allowBlank="1" showInputMessage="1" showErrorMessage="1" sqref="G7:G9" xr:uid="{92AE8E60-BC10-43C9-980C-8D61AA20D364}">
      <formula1>$D$13:$D$15</formula1>
    </dataValidation>
  </dataValidations>
  <hyperlinks>
    <hyperlink ref="J4" r:id="rId1" location="page=25" display="Lien vers le Descriptif des critères" xr:uid="{3C0890D9-4D69-4AD3-85CE-88DBABC283A9}"/>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F087B7DF-520D-404F-9594-CC4F0CFD5C0D}">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6CAC34"/>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281</v>
      </c>
      <c r="B2" s="606"/>
      <c r="C2" s="606"/>
      <c r="D2" s="606"/>
      <c r="E2" s="606"/>
      <c r="F2" s="606"/>
      <c r="G2" s="606"/>
      <c r="H2" s="606"/>
      <c r="I2" s="606"/>
      <c r="J2" s="347" t="s">
        <v>29</v>
      </c>
    </row>
    <row r="3" spans="1:10" ht="17.25" thickBot="1" x14ac:dyDescent="0.35">
      <c r="A3" s="310"/>
      <c r="B3" s="311"/>
      <c r="C3" s="311"/>
      <c r="D3" s="311"/>
      <c r="E3" s="311"/>
      <c r="F3" s="311"/>
      <c r="G3" s="311"/>
      <c r="H3" s="307"/>
    </row>
    <row r="4" spans="1:10" ht="15" customHeight="1" thickBot="1" x14ac:dyDescent="0.35">
      <c r="A4" s="306"/>
      <c r="B4" s="311"/>
      <c r="C4" s="610" t="s">
        <v>388</v>
      </c>
      <c r="D4" s="611"/>
      <c r="E4" s="611"/>
      <c r="F4" s="611"/>
      <c r="G4" s="611"/>
      <c r="H4" s="612"/>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 t="s">
        <v>341</v>
      </c>
      <c r="D7" s="368" t="str" cm="1">
        <f t="array" ref="D7:F9">IF(U!F16:H18="","",U!F16:H18)</f>
        <v/>
      </c>
      <c r="E7" s="372" t="str">
        <v/>
      </c>
      <c r="F7" s="369" t="str">
        <v/>
      </c>
      <c r="G7" s="163"/>
      <c r="H7" s="204"/>
      <c r="I7" s="3"/>
      <c r="J7" s="3"/>
    </row>
    <row r="8" spans="1:10" ht="27" x14ac:dyDescent="0.3">
      <c r="A8" s="306"/>
      <c r="B8" s="306">
        <v>2</v>
      </c>
      <c r="C8" s="342" t="s">
        <v>342</v>
      </c>
      <c r="D8" s="368" t="str">
        <v/>
      </c>
      <c r="E8" s="372" t="str">
        <v/>
      </c>
      <c r="F8" s="369" t="str">
        <v/>
      </c>
      <c r="G8" s="163"/>
      <c r="H8" s="204"/>
      <c r="I8" s="3"/>
      <c r="J8" s="3"/>
    </row>
    <row r="9" spans="1:10" ht="27.75" thickBot="1" x14ac:dyDescent="0.35">
      <c r="A9" s="306"/>
      <c r="B9" s="306">
        <v>3</v>
      </c>
      <c r="C9" s="342" t="s">
        <v>343</v>
      </c>
      <c r="D9" s="370" t="str">
        <v/>
      </c>
      <c r="E9" s="373" t="str">
        <v/>
      </c>
      <c r="F9" s="371" t="str">
        <v/>
      </c>
      <c r="G9" s="208"/>
      <c r="H9" s="204"/>
      <c r="I9" s="3"/>
      <c r="J9" s="3"/>
    </row>
    <row r="10" spans="1:10" x14ac:dyDescent="0.3">
      <c r="B10" s="306"/>
      <c r="C10" s="345" t="s">
        <v>0</v>
      </c>
      <c r="D10" s="346"/>
      <c r="E10" s="322"/>
      <c r="F10" s="322"/>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MbAVq75Jko+HEfJJYtfLbCFndBIQc/CTfaPqZZJipV9S1rbwYc8brglpkxQGdP1eX7d/kRukB4ScoZY6nBDVWw==" saltValue="UirfOnyGkYg5CZuMqfcF2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17" priority="1" operator="containsText" text="Tief">
      <formula>NOT(ISERROR(SEARCH("Tief",E7)))</formula>
    </cfRule>
    <cfRule type="containsText" dxfId="15" priority="3" operator="containsText" text="Mittel">
      <formula>NOT(ISERROR(SEARCH("Mittel",E7)))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count="1">
    <dataValidation type="list" allowBlank="1" showInputMessage="1" showErrorMessage="1" sqref="G7:G9" xr:uid="{3B87B68D-C36C-4301-BFA7-8B1F92064E72}">
      <formula1>$D$13:$D$15</formula1>
    </dataValidation>
  </dataValidations>
  <hyperlinks>
    <hyperlink ref="J4" r:id="rId1" location="page=25" display="Lien vers le Descriptif des critères" xr:uid="{17D9C6EB-1138-4E74-A713-902832DAFB46}"/>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00892DAD-8D33-4B97-8B5B-1063D0F624E9}">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6CAC34"/>
  </sheetPr>
  <dimension ref="A1:J16"/>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207</v>
      </c>
      <c r="B2" s="606"/>
      <c r="C2" s="606"/>
      <c r="D2" s="606"/>
      <c r="E2" s="606"/>
      <c r="F2" s="606"/>
      <c r="G2" s="606"/>
      <c r="H2" s="606"/>
      <c r="I2" s="606"/>
      <c r="J2" s="347" t="s">
        <v>30</v>
      </c>
    </row>
    <row r="3" spans="1:10" ht="17.25" thickBot="1" x14ac:dyDescent="0.35">
      <c r="A3" s="310"/>
      <c r="B3" s="311"/>
      <c r="C3" s="311"/>
      <c r="D3" s="311"/>
      <c r="E3" s="311"/>
      <c r="F3" s="311"/>
      <c r="G3" s="311"/>
      <c r="H3" s="307"/>
    </row>
    <row r="4" spans="1:10" ht="28.5" customHeight="1" thickBot="1" x14ac:dyDescent="0.35">
      <c r="A4" s="306"/>
      <c r="B4" s="311"/>
      <c r="C4" s="607" t="s">
        <v>389</v>
      </c>
      <c r="D4" s="608"/>
      <c r="E4" s="608"/>
      <c r="F4" s="608"/>
      <c r="G4" s="608"/>
      <c r="H4" s="609"/>
      <c r="J4" s="348" t="s">
        <v>355</v>
      </c>
    </row>
    <row r="5" spans="1:10" ht="17.25" thickBot="1" x14ac:dyDescent="0.35">
      <c r="A5" s="306"/>
      <c r="B5" s="311"/>
      <c r="C5" s="311"/>
      <c r="D5" s="311"/>
      <c r="E5" s="311"/>
      <c r="F5" s="311"/>
      <c r="G5" s="311"/>
      <c r="H5" s="307"/>
    </row>
    <row r="6" spans="1:10" ht="27"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 t="s">
        <v>344</v>
      </c>
      <c r="D7" s="368" t="str" cm="1">
        <f t="array" ref="D7:F10">IF(U!F19:H22=0,"",U!F19:H22)</f>
        <v/>
      </c>
      <c r="E7" s="372" t="str">
        <v/>
      </c>
      <c r="F7" s="369" t="str">
        <v/>
      </c>
      <c r="G7" s="163"/>
      <c r="H7" s="204"/>
      <c r="I7" s="3"/>
      <c r="J7" s="3"/>
    </row>
    <row r="8" spans="1:10" ht="27" x14ac:dyDescent="0.3">
      <c r="A8" s="306"/>
      <c r="B8" s="306">
        <v>2</v>
      </c>
      <c r="C8" s="342" t="s">
        <v>345</v>
      </c>
      <c r="D8" s="368" t="str">
        <v/>
      </c>
      <c r="E8" s="372" t="str">
        <v/>
      </c>
      <c r="F8" s="369" t="str">
        <v/>
      </c>
      <c r="G8" s="163"/>
      <c r="H8" s="204"/>
      <c r="I8" s="3"/>
      <c r="J8" s="3"/>
    </row>
    <row r="9" spans="1:10" ht="27" x14ac:dyDescent="0.3">
      <c r="A9" s="306"/>
      <c r="B9" s="306">
        <v>3</v>
      </c>
      <c r="C9" s="342" t="s">
        <v>347</v>
      </c>
      <c r="D9" s="368" t="str">
        <v/>
      </c>
      <c r="E9" s="372" t="str">
        <v/>
      </c>
      <c r="F9" s="369" t="str">
        <v/>
      </c>
      <c r="G9" s="208"/>
      <c r="H9" s="204"/>
      <c r="I9" s="3"/>
      <c r="J9" s="3"/>
    </row>
    <row r="10" spans="1:10" ht="27.75" thickBot="1" x14ac:dyDescent="0.35">
      <c r="A10" s="306"/>
      <c r="B10" s="306">
        <v>4</v>
      </c>
      <c r="C10" s="3" t="s">
        <v>346</v>
      </c>
      <c r="D10" s="375" t="str">
        <v/>
      </c>
      <c r="E10" s="373" t="str">
        <v/>
      </c>
      <c r="F10" s="376" t="str">
        <v/>
      </c>
      <c r="G10" s="208"/>
      <c r="H10" s="206"/>
      <c r="I10" s="3"/>
      <c r="J10" s="3"/>
    </row>
    <row r="11" spans="1:10" x14ac:dyDescent="0.3">
      <c r="B11" s="306"/>
      <c r="C11" s="321" t="s">
        <v>0</v>
      </c>
      <c r="D11" s="341"/>
      <c r="E11" s="341"/>
      <c r="F11" s="341"/>
      <c r="G11" s="323" t="str">
        <f>CONCATENATE(SUM(IF(D7="X",G7,0),IF(D8="X",G8,0),IF(D9="X",G9,0),IF(D10="X",G10,0))," von ",SUM(IF(D7="X",F7,0),IF(D8="X",F8,0),IF(D9="X",F9,0),IF(D10="X",F10,0))," Punkten", "  (von maximal ", 2*(COUNTIF(D7:D10,"X"))," möglichen Punkten) ")</f>
        <v xml:space="preserve">0 von 0 Punkten  (von maximal 0 möglichen Punkten) </v>
      </c>
      <c r="H11" s="324"/>
    </row>
    <row r="12" spans="1:10" x14ac:dyDescent="0.3">
      <c r="B12" s="306"/>
    </row>
    <row r="13" spans="1:10" x14ac:dyDescent="0.3">
      <c r="C13" s="325" t="s">
        <v>230</v>
      </c>
      <c r="D13" s="308"/>
    </row>
    <row r="14" spans="1:10" x14ac:dyDescent="0.3">
      <c r="C14" s="326" t="s">
        <v>128</v>
      </c>
      <c r="D14" s="327">
        <v>2</v>
      </c>
    </row>
    <row r="15" spans="1:10" x14ac:dyDescent="0.3">
      <c r="C15" s="328" t="s">
        <v>129</v>
      </c>
      <c r="D15" s="329">
        <v>1</v>
      </c>
    </row>
    <row r="16" spans="1:10" x14ac:dyDescent="0.3">
      <c r="C16" s="330" t="s">
        <v>130</v>
      </c>
      <c r="D16" s="344">
        <v>0</v>
      </c>
    </row>
  </sheetData>
  <sheetProtection algorithmName="SHA-512" hashValue="vtzynJyykrK454IS65Kzwm2VjVgCb9B0kPKtSEBzvcrJtHYFAKiZS+O5+JMvPfkpQjiflCk04JU1NqWSkNzB9w==" saltValue="H3S/s7ucO8KXsRl2f7+qw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10">
    <cfRule type="containsText" dxfId="14" priority="1" operator="containsText" text="Tief">
      <formula>NOT(ISERROR(SEARCH("Tief",E7)))</formula>
    </cfRule>
    <cfRule type="containsText" dxfId="12" priority="3" operator="containsText" text="Mittel">
      <formula>NOT(ISERROR(SEARCH("Mittel",E7)))</formula>
    </cfRule>
  </conditionalFormatting>
  <conditionalFormatting sqref="F7:G10">
    <cfRule type="colorScale" priority="4">
      <colorScale>
        <cfvo type="num" val="$D$16"/>
        <cfvo type="num" val="$D$15"/>
        <cfvo type="num" val="$D$14"/>
        <color rgb="FFF8696B"/>
        <color rgb="FFFFEB84"/>
        <color rgb="FF63BE7B"/>
      </colorScale>
    </cfRule>
  </conditionalFormatting>
  <dataValidations count="1">
    <dataValidation type="list" allowBlank="1" showInputMessage="1" showErrorMessage="1" sqref="G7:G10" xr:uid="{47882224-B8B5-4607-8BD5-EC734E5DABDE}">
      <formula1>$D$14:$D$16</formula1>
    </dataValidation>
  </dataValidations>
  <hyperlinks>
    <hyperlink ref="J4" r:id="rId1" location="page=25" display="Lien vers le Descriptif des critères" xr:uid="{9C4889D2-05F5-47D8-8BAA-5327D5AEEE49}"/>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614FFDEF-8F34-49E0-91D3-C810D9826268}">
            <xm:f>NOT(ISERROR(SEARCH("Hoch",E7)))</xm:f>
            <xm:f>"Hoch"</xm:f>
            <x14:dxf>
              <fill>
                <patternFill>
                  <bgColor theme="9" tint="-0.24994659260841701"/>
                </patternFill>
              </fill>
            </x14:dxf>
          </x14:cfRule>
          <xm:sqref>E7:E10</xm:sqref>
        </x14:conditionalFormatting>
      </x14:conditionalFormattings>
    </ext>
    <ext xmlns:mx="http://schemas.microsoft.com/office/mac/excel/2008/main" uri="{64002731-A6B0-56B0-2670-7721B7C09600}">
      <mx:PLV Mode="1" OnePage="0" WScale="0"/>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6CAC34"/>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282</v>
      </c>
      <c r="B2" s="606"/>
      <c r="C2" s="606"/>
      <c r="D2" s="606"/>
      <c r="E2" s="606"/>
      <c r="F2" s="606"/>
      <c r="G2" s="606"/>
      <c r="H2" s="606"/>
      <c r="I2" s="606"/>
      <c r="J2" s="347" t="s">
        <v>31</v>
      </c>
    </row>
    <row r="3" spans="1:10" ht="17.25" thickBot="1" x14ac:dyDescent="0.35">
      <c r="A3" s="310"/>
      <c r="B3" s="311"/>
      <c r="C3" s="311"/>
      <c r="D3" s="311"/>
      <c r="E3" s="311"/>
      <c r="F3" s="311"/>
      <c r="G3" s="311"/>
      <c r="H3" s="307"/>
    </row>
    <row r="4" spans="1:10" ht="28.5" customHeight="1" thickBot="1" x14ac:dyDescent="0.35">
      <c r="A4" s="306"/>
      <c r="B4" s="311"/>
      <c r="C4" s="607" t="s">
        <v>283</v>
      </c>
      <c r="D4" s="608"/>
      <c r="E4" s="608"/>
      <c r="F4" s="608"/>
      <c r="G4" s="608"/>
      <c r="H4" s="609"/>
      <c r="J4" s="348" t="s">
        <v>355</v>
      </c>
    </row>
    <row r="5" spans="1:10" ht="17.25" thickBot="1" x14ac:dyDescent="0.35">
      <c r="A5" s="306"/>
      <c r="B5" s="311"/>
      <c r="C5" s="311"/>
      <c r="D5" s="311"/>
      <c r="E5" s="311"/>
      <c r="F5" s="311"/>
      <c r="G5" s="311"/>
      <c r="H5" s="307"/>
    </row>
    <row r="6" spans="1:10" ht="27"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19" t="s">
        <v>348</v>
      </c>
      <c r="D7" s="368" t="str" cm="1">
        <f t="array" ref="D7:F9">IF(U!F23:H25="","",U!F23:H25)</f>
        <v/>
      </c>
      <c r="E7" s="372" t="str">
        <v/>
      </c>
      <c r="F7" s="369" t="str">
        <v/>
      </c>
      <c r="G7" s="163"/>
      <c r="H7" s="204"/>
      <c r="I7" s="3"/>
      <c r="J7" s="3"/>
    </row>
    <row r="8" spans="1:10" ht="27.75" customHeight="1" x14ac:dyDescent="0.3">
      <c r="A8" s="306"/>
      <c r="B8" s="306">
        <v>2</v>
      </c>
      <c r="C8" s="3" t="s">
        <v>349</v>
      </c>
      <c r="D8" s="368" t="str">
        <v/>
      </c>
      <c r="E8" s="372" t="str">
        <v/>
      </c>
      <c r="F8" s="369" t="str">
        <v/>
      </c>
      <c r="G8" s="163"/>
      <c r="H8" s="204"/>
      <c r="I8" s="3"/>
      <c r="J8" s="3"/>
    </row>
    <row r="9" spans="1:10" ht="27.75" thickBot="1" x14ac:dyDescent="0.35">
      <c r="A9" s="306"/>
      <c r="B9" s="306">
        <v>3</v>
      </c>
      <c r="C9" s="342" t="s">
        <v>350</v>
      </c>
      <c r="D9" s="370" t="str">
        <v/>
      </c>
      <c r="E9" s="373" t="str">
        <v/>
      </c>
      <c r="F9" s="371" t="str">
        <v/>
      </c>
      <c r="G9" s="208"/>
      <c r="H9" s="206"/>
      <c r="I9" s="3"/>
      <c r="J9" s="3"/>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kNwYGPFriSR8qT37O/imwqBkLTjYS4rUqbYrce6UE3hP8jEdA3K1Q/QwQ1VJe0PvhPfUmFzs/LrCJnXGWD8CLg==" saltValue="mCe7VX936zEbY1SqEV2A9g=="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11" priority="1" operator="containsText" text="Tief">
      <formula>NOT(ISERROR(SEARCH("Tief",E7)))</formula>
    </cfRule>
    <cfRule type="containsText" dxfId="9" priority="3" operator="containsText" text="Mittel">
      <formula>NOT(ISERROR(SEARCH("Mittel",E7)))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count="1">
    <dataValidation type="list" allowBlank="1" showInputMessage="1" showErrorMessage="1" sqref="G7:G9" xr:uid="{1DD0A98B-7C86-458B-91B8-6B71BCA74B1D}">
      <formula1>$D$13:$D$15</formula1>
    </dataValidation>
  </dataValidations>
  <hyperlinks>
    <hyperlink ref="J4" r:id="rId1" location="page=25" display="Lien vers le Descriptif des critères" xr:uid="{4F8B3446-EAA0-497A-B780-0F587C146515}"/>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CB70B18E-C004-4805-8ABD-38806E350D51}">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E33B9-FC06-428E-A182-9A72FBFAF2F7}">
  <sheetPr>
    <tabColor theme="0" tint="-0.34998626667073579"/>
    <pageSetUpPr fitToPage="1"/>
  </sheetPr>
  <dimension ref="A1:H12"/>
  <sheetViews>
    <sheetView view="pageLayout" zoomScaleNormal="100" zoomScaleSheetLayoutView="80" workbookViewId="0">
      <selection activeCell="F4" sqref="F4"/>
    </sheetView>
  </sheetViews>
  <sheetFormatPr baseColWidth="10" defaultColWidth="10.85546875" defaultRowHeight="22.5" customHeight="1" x14ac:dyDescent="0.3"/>
  <cols>
    <col min="1" max="1" width="2.42578125" style="4" customWidth="1"/>
    <col min="2" max="2" width="9" style="38" customWidth="1"/>
    <col min="3" max="3" width="26.5703125" style="38" customWidth="1"/>
    <col min="4" max="4" width="6.7109375" style="56" customWidth="1"/>
    <col min="5" max="5" width="37.42578125" style="56" customWidth="1"/>
    <col min="6" max="6" width="11.85546875" style="56" customWidth="1"/>
    <col min="7" max="7" width="12.28515625" style="38" customWidth="1"/>
    <col min="8" max="8" width="28" style="4" customWidth="1"/>
    <col min="9" max="16384" width="10.85546875" style="4"/>
  </cols>
  <sheetData>
    <row r="1" spans="1:8" ht="22.5" customHeight="1" x14ac:dyDescent="0.3">
      <c r="A1" s="5"/>
    </row>
    <row r="2" spans="1:8" ht="22.5" customHeight="1" x14ac:dyDescent="0.3">
      <c r="A2" s="5"/>
      <c r="B2" s="125"/>
      <c r="C2" s="125"/>
      <c r="D2" s="39"/>
      <c r="E2" s="57"/>
      <c r="F2" s="57"/>
    </row>
    <row r="3" spans="1:8" ht="22.5" customHeight="1" x14ac:dyDescent="0.3">
      <c r="A3" s="5"/>
      <c r="B3" s="39" t="s">
        <v>174</v>
      </c>
      <c r="C3" s="39" t="s">
        <v>175</v>
      </c>
      <c r="D3" s="39"/>
      <c r="E3" s="57"/>
      <c r="F3" s="44" t="s">
        <v>176</v>
      </c>
      <c r="G3" s="44" t="s">
        <v>177</v>
      </c>
      <c r="H3" s="44" t="s">
        <v>178</v>
      </c>
    </row>
    <row r="4" spans="1:8" ht="22.5" customHeight="1" x14ac:dyDescent="0.3">
      <c r="A4" s="5"/>
      <c r="B4" s="461" t="s">
        <v>110</v>
      </c>
      <c r="C4" s="462" t="s">
        <v>390</v>
      </c>
      <c r="D4" s="79" t="s">
        <v>111</v>
      </c>
      <c r="E4" s="378" t="str">
        <f>'R 1.1'!C7</f>
        <v>Anwendbarkeit, Prioritäten und Ziele</v>
      </c>
      <c r="F4" s="203"/>
      <c r="G4" s="163"/>
      <c r="H4" s="381"/>
    </row>
    <row r="5" spans="1:8" ht="22.5" customHeight="1" x14ac:dyDescent="0.3">
      <c r="A5" s="5"/>
      <c r="B5" s="461"/>
      <c r="C5" s="462"/>
      <c r="D5" s="79" t="s">
        <v>112</v>
      </c>
      <c r="E5" s="378" t="str">
        <f>'R 1.1'!C8</f>
        <v xml:space="preserve">SNBS-Bewertung
</v>
      </c>
      <c r="F5" s="203"/>
      <c r="G5" s="163"/>
      <c r="H5" s="381"/>
    </row>
    <row r="6" spans="1:8" ht="22.5" customHeight="1" x14ac:dyDescent="0.3">
      <c r="A6" s="5"/>
      <c r="B6" s="461"/>
      <c r="C6" s="462"/>
      <c r="D6" s="79" t="s">
        <v>113</v>
      </c>
      <c r="E6" s="378" t="str">
        <f>'R 1.1'!C9</f>
        <v xml:space="preserve">Projektorganisation
</v>
      </c>
      <c r="F6" s="203"/>
      <c r="G6" s="163"/>
      <c r="H6" s="381"/>
    </row>
    <row r="7" spans="1:8" ht="22.5" customHeight="1" x14ac:dyDescent="0.3">
      <c r="A7" s="5"/>
      <c r="B7" s="461"/>
      <c r="C7" s="462" t="s">
        <v>237</v>
      </c>
      <c r="D7" s="79" t="s">
        <v>114</v>
      </c>
      <c r="E7" s="378" t="str">
        <f>'R 1.2'!C7</f>
        <v xml:space="preserve">Zielsetzung des Projekts  
</v>
      </c>
      <c r="F7" s="203"/>
      <c r="G7" s="163"/>
      <c r="H7" s="381"/>
    </row>
    <row r="8" spans="1:8" ht="22.5" customHeight="1" x14ac:dyDescent="0.3">
      <c r="A8" s="5"/>
      <c r="B8" s="461"/>
      <c r="C8" s="462"/>
      <c r="D8" s="79" t="s">
        <v>115</v>
      </c>
      <c r="E8" s="378" t="str">
        <f>'R 1.2'!C8</f>
        <v xml:space="preserve">Ziele der SNBS-Bewertung
</v>
      </c>
      <c r="F8" s="203"/>
      <c r="G8" s="163"/>
      <c r="H8" s="381"/>
    </row>
    <row r="9" spans="1:8" ht="22.5" customHeight="1" x14ac:dyDescent="0.3">
      <c r="A9" s="5"/>
      <c r="B9" s="461"/>
      <c r="C9" s="462"/>
      <c r="D9" s="79" t="s">
        <v>116</v>
      </c>
      <c r="E9" s="378" t="str">
        <f>'R 1.2'!C9</f>
        <v>Systemgrenze der SNBS-Bewertung</v>
      </c>
      <c r="F9" s="203"/>
      <c r="G9" s="163"/>
      <c r="H9" s="381"/>
    </row>
    <row r="10" spans="1:8" ht="22.5" customHeight="1" x14ac:dyDescent="0.3">
      <c r="A10" s="5"/>
      <c r="B10" s="461"/>
      <c r="C10" s="462" t="s">
        <v>181</v>
      </c>
      <c r="D10" s="79" t="s">
        <v>117</v>
      </c>
      <c r="E10" s="378" t="str">
        <f>'R 1.3'!C7</f>
        <v xml:space="preserve">Zielkonflikte und Risiken
</v>
      </c>
      <c r="F10" s="203"/>
      <c r="G10" s="163"/>
      <c r="H10" s="381"/>
    </row>
    <row r="11" spans="1:8" ht="22.5" customHeight="1" x14ac:dyDescent="0.3">
      <c r="A11" s="5"/>
      <c r="B11" s="461"/>
      <c r="C11" s="462"/>
      <c r="D11" s="79" t="s">
        <v>118</v>
      </c>
      <c r="E11" s="378" t="str">
        <f>'R 1.3'!C8</f>
        <v xml:space="preserve">Synergien und Chancen
</v>
      </c>
      <c r="F11" s="203"/>
      <c r="G11" s="163"/>
      <c r="H11" s="381"/>
    </row>
    <row r="12" spans="1:8" ht="22.5" customHeight="1" x14ac:dyDescent="0.3">
      <c r="D12" s="58"/>
      <c r="E12" s="58"/>
      <c r="F12" s="58"/>
    </row>
  </sheetData>
  <sheetProtection algorithmName="SHA-512" hashValue="sZVv054Nagdx4bFfhZxEIfaC0Par0S3zATa1qX4YknRXuubL02SWiOaYagqBtO9owgMboFzUqwJUklbiuK1NTA==" saltValue="JE4/ghl9lFOw0feFmaxAqg==" spinCount="100000" sheet="1" formatColumns="0" formatRows="0"/>
  <mergeCells count="4">
    <mergeCell ref="B4:B11"/>
    <mergeCell ref="C4:C6"/>
    <mergeCell ref="C7:C9"/>
    <mergeCell ref="C10:C11"/>
  </mergeCells>
  <conditionalFormatting sqref="G4:G11">
    <cfRule type="colorScale" priority="1">
      <colorScale>
        <cfvo type="num" val="0"/>
        <cfvo type="num" val="1"/>
        <cfvo type="num" val="2"/>
        <color rgb="FFF8696B"/>
        <color rgb="FFFFEB84"/>
        <color rgb="FF63BE7B"/>
      </colorScale>
    </cfRule>
  </conditionalFormatting>
  <dataValidations count="2">
    <dataValidation type="list" allowBlank="1" showInputMessage="1" showErrorMessage="1" sqref="F4:F11" xr:uid="{C0BD4F10-7BDC-4470-98F3-76558494AEAE}">
      <formula1>"X"</formula1>
    </dataValidation>
    <dataValidation type="list" allowBlank="1" showInputMessage="1" showErrorMessage="1" sqref="G4:G11" xr:uid="{287351F1-2DB7-4944-AD57-8B1042FDFC97}">
      <formula1>"0,1,2"</formula1>
    </dataValidation>
  </dataValidations>
  <printOptions horizontalCentered="1"/>
  <pageMargins left="0.59055118110236227" right="0.70866141732283472" top="1.5748031496062993" bottom="0.74803149606299213" header="0.31496062992125984" footer="0.31496062992125984"/>
  <pageSetup paperSize="8" scale="98" fitToHeight="0" orientation="portrait" r:id="rId1"/>
  <headerFooter>
    <oddHeader>&amp;L&amp;"Arial Narrow,Normal"&amp;9Bewertungstool V1.1&amp;C&amp;"Arial Narrow,Gras"&amp;14
Anwendbarkeit und Zielwert des Bereichs R&amp;R&amp;"Arial Narrow,Normal"&amp;G</oddHeader>
    <oddFooter>&amp;L&amp;"Arial Narrow,Normal"&amp;8&amp;F&amp;C&amp;"Arial Narrow,Normal"&amp;8&amp;P/&amp;N&amp;R&amp;"Arial Narrow,Normal"&amp;8&amp;D</oddFooter>
  </headerFooter>
  <legacyDrawing r:id="rId2"/>
  <legacyDrawingHF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6CAC34"/>
  </sheetPr>
  <dimension ref="A1:J15"/>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208</v>
      </c>
      <c r="B2" s="606"/>
      <c r="C2" s="606"/>
      <c r="D2" s="606"/>
      <c r="E2" s="606"/>
      <c r="F2" s="606"/>
      <c r="G2" s="606"/>
      <c r="H2" s="606"/>
      <c r="I2" s="606"/>
      <c r="J2" s="347" t="s">
        <v>32</v>
      </c>
    </row>
    <row r="3" spans="1:10" ht="17.25" thickBot="1" x14ac:dyDescent="0.35">
      <c r="A3" s="310"/>
      <c r="B3" s="311"/>
      <c r="C3" s="311"/>
      <c r="D3" s="311"/>
      <c r="E3" s="311"/>
      <c r="F3" s="311"/>
      <c r="G3" s="311"/>
      <c r="H3" s="307"/>
    </row>
    <row r="4" spans="1:10" ht="28.5" customHeight="1" thickBot="1" x14ac:dyDescent="0.35">
      <c r="A4" s="306"/>
      <c r="B4" s="311"/>
      <c r="C4" s="607" t="s">
        <v>284</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19" t="s">
        <v>213</v>
      </c>
      <c r="D7" s="368" t="str" cm="1">
        <f t="array" ref="D7:F9">IF(U!F26:H28="","",U!F26:H28)</f>
        <v/>
      </c>
      <c r="E7" s="372" t="str">
        <v/>
      </c>
      <c r="F7" s="369" t="str">
        <v/>
      </c>
      <c r="G7" s="163"/>
      <c r="H7" s="204"/>
      <c r="I7" s="3"/>
      <c r="J7" s="3"/>
    </row>
    <row r="8" spans="1:10" ht="27" x14ac:dyDescent="0.3">
      <c r="A8" s="306"/>
      <c r="B8" s="306">
        <v>2</v>
      </c>
      <c r="C8" s="3" t="s">
        <v>367</v>
      </c>
      <c r="D8" s="368" t="str">
        <v/>
      </c>
      <c r="E8" s="372" t="str">
        <v/>
      </c>
      <c r="F8" s="369" t="str">
        <v/>
      </c>
      <c r="G8" s="163"/>
      <c r="H8" s="204"/>
      <c r="I8" s="3"/>
      <c r="J8" s="3"/>
    </row>
    <row r="9" spans="1:10" ht="27.75" thickBot="1" x14ac:dyDescent="0.35">
      <c r="A9" s="306"/>
      <c r="B9" s="306">
        <v>3</v>
      </c>
      <c r="C9" s="342" t="s">
        <v>368</v>
      </c>
      <c r="D9" s="370" t="str">
        <v/>
      </c>
      <c r="E9" s="373" t="str">
        <v/>
      </c>
      <c r="F9" s="371" t="str">
        <v/>
      </c>
      <c r="G9" s="208"/>
      <c r="H9" s="206"/>
      <c r="I9" s="3"/>
      <c r="J9" s="204"/>
    </row>
    <row r="10" spans="1:10" x14ac:dyDescent="0.3">
      <c r="B10" s="306"/>
      <c r="C10" s="321" t="s">
        <v>0</v>
      </c>
      <c r="D10" s="341"/>
      <c r="E10" s="341"/>
      <c r="F10" s="341"/>
      <c r="G10" s="323" t="str">
        <f>CONCATENATE(SUM(IF(D7="X",G7,0),IF(D8="X",G8,0),IF(D9="X",G9,0))," von ",SUM(IF(D7="X",F7,0),IF(D8="X",F8,0),IF(D9="X",F9,0))," Punkten","  (von maximal ",2*(COUNTIF(D7:D9,"X"))," möglichen Punkten)")</f>
        <v>0 von 0 Punkten  (von maximal 0 möglichen Punkten)</v>
      </c>
      <c r="H10" s="324"/>
    </row>
    <row r="11" spans="1:10" x14ac:dyDescent="0.3">
      <c r="B11" s="306"/>
    </row>
    <row r="12" spans="1:10" x14ac:dyDescent="0.3">
      <c r="C12" s="325" t="s">
        <v>230</v>
      </c>
      <c r="D12" s="308"/>
    </row>
    <row r="13" spans="1:10" x14ac:dyDescent="0.3">
      <c r="C13" s="326" t="s">
        <v>128</v>
      </c>
      <c r="D13" s="327">
        <v>2</v>
      </c>
    </row>
    <row r="14" spans="1:10" x14ac:dyDescent="0.3">
      <c r="C14" s="328" t="s">
        <v>129</v>
      </c>
      <c r="D14" s="329">
        <v>1</v>
      </c>
    </row>
    <row r="15" spans="1:10" x14ac:dyDescent="0.3">
      <c r="C15" s="330" t="s">
        <v>130</v>
      </c>
      <c r="D15" s="344">
        <v>0</v>
      </c>
    </row>
  </sheetData>
  <sheetProtection algorithmName="SHA-512" hashValue="THAFKSFnFCkAPYy6040+/58iKIeaiqPfbtEYY+/WmocECf8c8qITXONUmUq2aT1wnIDXt8iM7cAEm7Jd3q1hhg==" saltValue="meC0jA5ijYFnfiZYtJzyWw=="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9">
    <cfRule type="containsText" dxfId="8" priority="1" operator="containsText" text="Tief">
      <formula>NOT(ISERROR(SEARCH("Tief",E7)))</formula>
    </cfRule>
    <cfRule type="containsText" dxfId="6" priority="3" operator="containsText" text="Mittel">
      <formula>NOT(ISERROR(SEARCH("Mittel",E7)))</formula>
    </cfRule>
  </conditionalFormatting>
  <conditionalFormatting sqref="F7:G9">
    <cfRule type="colorScale" priority="4">
      <colorScale>
        <cfvo type="num" val="$D$15"/>
        <cfvo type="num" val="$D$14"/>
        <cfvo type="num" val="$D$13"/>
        <color rgb="FFF8696B"/>
        <color rgb="FFFFEB84"/>
        <color rgb="FF63BE7B"/>
      </colorScale>
    </cfRule>
  </conditionalFormatting>
  <dataValidations disablePrompts="1" count="1">
    <dataValidation type="list" allowBlank="1" showInputMessage="1" showErrorMessage="1" sqref="G7:G9" xr:uid="{8353BAC3-8D92-4A5A-9509-34A74710F74B}">
      <formula1>$D$13:$D$15</formula1>
    </dataValidation>
  </dataValidations>
  <hyperlinks>
    <hyperlink ref="J4" r:id="rId1" location="page=25" display="Lien vers le Descriptif des critères" xr:uid="{034F5520-0472-4FCF-84AE-B48482BFCFB5}"/>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51C2BC3C-802C-4984-BA13-68FC576C7C63}">
            <xm:f>NOT(ISERROR(SEARCH("Hoch",E7)))</xm:f>
            <xm:f>"Hoch"</xm:f>
            <x14:dxf>
              <fill>
                <patternFill>
                  <bgColor theme="9" tint="-0.24994659260841701"/>
                </patternFill>
              </fill>
            </x14:dxf>
          </x14:cfRule>
          <xm:sqref>E7:E9</xm:sqref>
        </x14:conditionalFormatting>
      </x14:conditionalFormattings>
    </ext>
    <ext xmlns:mx="http://schemas.microsoft.com/office/mac/excel/2008/main" uri="{64002731-A6B0-56B0-2670-7721B7C09600}">
      <mx:PLV Mode="1" OnePage="0" WScale="0"/>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6CAC34"/>
  </sheetPr>
  <dimension ref="A1:J14"/>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209</v>
      </c>
      <c r="B2" s="606"/>
      <c r="C2" s="606"/>
      <c r="D2" s="606"/>
      <c r="E2" s="606"/>
      <c r="F2" s="606"/>
      <c r="G2" s="606"/>
      <c r="H2" s="606"/>
      <c r="I2" s="606"/>
      <c r="J2" s="347" t="s">
        <v>33</v>
      </c>
    </row>
    <row r="3" spans="1:10" ht="17.25" thickBot="1" x14ac:dyDescent="0.35">
      <c r="A3" s="310"/>
      <c r="B3" s="311"/>
      <c r="C3" s="311"/>
      <c r="D3" s="311"/>
      <c r="E3" s="311"/>
      <c r="F3" s="311"/>
      <c r="G3" s="311"/>
      <c r="H3" s="307"/>
    </row>
    <row r="4" spans="1:10" ht="28.5" customHeight="1" thickBot="1" x14ac:dyDescent="0.35">
      <c r="A4" s="306"/>
      <c r="B4" s="311"/>
      <c r="C4" s="607" t="s">
        <v>285</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 x14ac:dyDescent="0.3">
      <c r="A7" s="306"/>
      <c r="B7" s="306">
        <v>1</v>
      </c>
      <c r="C7" s="319" t="s">
        <v>351</v>
      </c>
      <c r="D7" s="368" t="str" cm="1">
        <f t="array" ref="D7:F8">IF(U!F29:H30=0,"",U!F29:H30)</f>
        <v/>
      </c>
      <c r="E7" s="372" t="str">
        <v/>
      </c>
      <c r="F7" s="369" t="str">
        <v/>
      </c>
      <c r="G7" s="162"/>
      <c r="H7" s="204"/>
      <c r="I7" s="3"/>
      <c r="J7" s="204"/>
    </row>
    <row r="8" spans="1:10" ht="27.75" thickBot="1" x14ac:dyDescent="0.35">
      <c r="A8" s="306"/>
      <c r="B8" s="306">
        <v>2</v>
      </c>
      <c r="C8" s="342" t="s">
        <v>352</v>
      </c>
      <c r="D8" s="370" t="str">
        <v/>
      </c>
      <c r="E8" s="374" t="str">
        <v/>
      </c>
      <c r="F8" s="371" t="str">
        <v/>
      </c>
      <c r="G8" s="162"/>
      <c r="H8" s="204"/>
      <c r="I8" s="3"/>
      <c r="J8" s="204"/>
    </row>
    <row r="9" spans="1:10" x14ac:dyDescent="0.3">
      <c r="B9" s="306"/>
      <c r="C9" s="321" t="s">
        <v>0</v>
      </c>
      <c r="D9" s="341"/>
      <c r="E9" s="341"/>
      <c r="F9" s="341"/>
      <c r="G9" s="323" t="str">
        <f>CONCATENATE(SUM(IF(D7="X",G7,0),IF(D8="X",G8,0))," von ",SUM(IF(D7="X",F7,0),IF(D8="X",F8,0))," Punkten","  (von maximal ",2*(COUNTIF(D7:D8,"X"))," möglichen Punkten)")</f>
        <v>0 von 0 Punkten  (von maximal 0 möglichen Punkten)</v>
      </c>
      <c r="H9" s="324"/>
    </row>
    <row r="10" spans="1:10" x14ac:dyDescent="0.3">
      <c r="B10" s="306"/>
    </row>
    <row r="11" spans="1:10" x14ac:dyDescent="0.3">
      <c r="C11" s="325" t="s">
        <v>230</v>
      </c>
      <c r="D11" s="308"/>
    </row>
    <row r="12" spans="1:10" x14ac:dyDescent="0.3">
      <c r="C12" s="326" t="s">
        <v>128</v>
      </c>
      <c r="D12" s="327">
        <v>2</v>
      </c>
    </row>
    <row r="13" spans="1:10" x14ac:dyDescent="0.3">
      <c r="C13" s="328" t="s">
        <v>129</v>
      </c>
      <c r="D13" s="329">
        <v>1</v>
      </c>
    </row>
    <row r="14" spans="1:10" x14ac:dyDescent="0.3">
      <c r="C14" s="330" t="s">
        <v>130</v>
      </c>
      <c r="D14" s="344">
        <v>0</v>
      </c>
    </row>
  </sheetData>
  <sheetProtection algorithmName="SHA-512" hashValue="b9G5fZpeOG/Ov4E4FIWXJq6ZhrEbj2Exjc2PHCwVotYv3RC9RzgWlvfO9Nwl28kLLqF1hMU5h2lUbP2qrZwVOQ==" saltValue="7DPmE80f7EOyUBwY4jqEU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E8">
    <cfRule type="containsText" dxfId="5" priority="1" operator="containsText" text="Tief">
      <formula>NOT(ISERROR(SEARCH("Tief",E7)))</formula>
    </cfRule>
    <cfRule type="containsText" dxfId="3" priority="3" operator="containsText" text="Mittel">
      <formula>NOT(ISERROR(SEARCH("Mittel",E7)))</formula>
    </cfRule>
  </conditionalFormatting>
  <conditionalFormatting sqref="F7:G8">
    <cfRule type="colorScale" priority="4">
      <colorScale>
        <cfvo type="num" val="$D$14"/>
        <cfvo type="num" val="$D$13"/>
        <cfvo type="num" val="$D$12"/>
        <color rgb="FFF8696B"/>
        <color rgb="FFFFEB84"/>
        <color rgb="FF63BE7B"/>
      </colorScale>
    </cfRule>
  </conditionalFormatting>
  <dataValidations disablePrompts="1" count="1">
    <dataValidation type="list" allowBlank="1" showInputMessage="1" showErrorMessage="1" sqref="G7:G8" xr:uid="{17A80CB2-616C-4E63-86F2-81E2564DEC33}">
      <formula1>$D$12:$D$14</formula1>
    </dataValidation>
  </dataValidations>
  <hyperlinks>
    <hyperlink ref="J4" r:id="rId1" location="page=25" display="Lien vers le Descriptif des critères" xr:uid="{2B22E802-B870-4A11-94D6-D16F2908125B}"/>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7DC43A0C-1139-463B-8E37-5613BEC1E2AC}">
            <xm:f>NOT(ISERROR(SEARCH("Hoch",E7)))</xm:f>
            <xm:f>"Hoch"</xm:f>
            <x14:dxf>
              <fill>
                <patternFill>
                  <bgColor theme="9" tint="-0.24994659260841701"/>
                </patternFill>
              </fill>
            </x14:dxf>
          </x14:cfRule>
          <xm:sqref>E7:E8</xm:sqref>
        </x14:conditionalFormatting>
      </x14:conditionalFormattings>
    </ext>
    <ext xmlns:mx="http://schemas.microsoft.com/office/mac/excel/2008/main" uri="{64002731-A6B0-56B0-2670-7721B7C09600}">
      <mx:PLV Mode="1" OnePage="0" WScale="0"/>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6CAC34"/>
  </sheetPr>
  <dimension ref="A1:J13"/>
  <sheetViews>
    <sheetView view="pageLayout" zoomScaleNormal="100" workbookViewId="0">
      <selection activeCell="A2" sqref="A2:I2"/>
    </sheetView>
  </sheetViews>
  <sheetFormatPr baseColWidth="10" defaultColWidth="11.42578125" defaultRowHeight="16.5" x14ac:dyDescent="0.3"/>
  <cols>
    <col min="1" max="2" width="2.42578125" style="320" customWidth="1"/>
    <col min="3" max="3" width="21.28515625" style="320" customWidth="1"/>
    <col min="4" max="5" width="8.28515625" style="320" customWidth="1"/>
    <col min="6" max="7" width="7.42578125" style="320" customWidth="1"/>
    <col min="8" max="8" width="53.5703125" style="320" customWidth="1"/>
    <col min="9" max="9" width="22.5703125" style="295" customWidth="1"/>
    <col min="10" max="10" width="41" style="308" customWidth="1"/>
    <col min="11" max="16384" width="11.42578125" style="295"/>
  </cols>
  <sheetData>
    <row r="1" spans="1:10" x14ac:dyDescent="0.3">
      <c r="A1" s="306"/>
      <c r="B1" s="306"/>
      <c r="C1" s="306"/>
      <c r="D1" s="306"/>
      <c r="E1" s="306"/>
      <c r="F1" s="306"/>
      <c r="G1" s="306"/>
      <c r="H1" s="307"/>
    </row>
    <row r="2" spans="1:10" ht="18" customHeight="1" x14ac:dyDescent="0.3">
      <c r="A2" s="605" t="s">
        <v>210</v>
      </c>
      <c r="B2" s="606"/>
      <c r="C2" s="606"/>
      <c r="D2" s="606"/>
      <c r="E2" s="606"/>
      <c r="F2" s="606"/>
      <c r="G2" s="606"/>
      <c r="H2" s="606"/>
      <c r="I2" s="606"/>
      <c r="J2" s="347" t="s">
        <v>34</v>
      </c>
    </row>
    <row r="3" spans="1:10" ht="17.25" thickBot="1" x14ac:dyDescent="0.35">
      <c r="A3" s="310"/>
      <c r="B3" s="311"/>
      <c r="C3" s="311"/>
      <c r="D3" s="311"/>
      <c r="E3" s="311"/>
      <c r="F3" s="311"/>
      <c r="G3" s="311"/>
      <c r="H3" s="307"/>
    </row>
    <row r="4" spans="1:10" ht="15" customHeight="1" thickBot="1" x14ac:dyDescent="0.35">
      <c r="A4" s="306"/>
      <c r="B4" s="311"/>
      <c r="C4" s="607" t="s">
        <v>286</v>
      </c>
      <c r="D4" s="608"/>
      <c r="E4" s="608"/>
      <c r="F4" s="608"/>
      <c r="G4" s="608"/>
      <c r="H4" s="609"/>
      <c r="J4" s="348" t="s">
        <v>355</v>
      </c>
    </row>
    <row r="5" spans="1:10" ht="17.25" thickBot="1" x14ac:dyDescent="0.35">
      <c r="A5" s="306"/>
      <c r="B5" s="311"/>
      <c r="C5" s="311"/>
      <c r="D5" s="311"/>
      <c r="E5" s="311"/>
      <c r="F5" s="311"/>
      <c r="G5" s="311"/>
      <c r="H5" s="307"/>
    </row>
    <row r="6" spans="1:10" ht="24.75" customHeight="1" x14ac:dyDescent="0.3">
      <c r="A6" s="306"/>
      <c r="B6" s="306"/>
      <c r="C6" s="349" t="s">
        <v>261</v>
      </c>
      <c r="D6" s="350" t="s">
        <v>262</v>
      </c>
      <c r="E6" s="351" t="s">
        <v>179</v>
      </c>
      <c r="F6" s="352" t="s">
        <v>177</v>
      </c>
      <c r="G6" s="349" t="s">
        <v>234</v>
      </c>
      <c r="H6" s="353" t="s">
        <v>267</v>
      </c>
      <c r="I6" s="349" t="s">
        <v>263</v>
      </c>
      <c r="J6" s="354" t="s">
        <v>264</v>
      </c>
    </row>
    <row r="7" spans="1:10" ht="27.75" thickBot="1" x14ac:dyDescent="0.35">
      <c r="A7" s="306"/>
      <c r="B7" s="306">
        <v>1</v>
      </c>
      <c r="C7" s="319" t="s">
        <v>353</v>
      </c>
      <c r="D7" s="370" t="str" cm="1">
        <f t="array" ref="D7:F7">IF(U!F31:H31=0,"",U!F31:H31)</f>
        <v/>
      </c>
      <c r="E7" s="374" t="str">
        <v/>
      </c>
      <c r="F7" s="371" t="str">
        <v/>
      </c>
      <c r="G7" s="162"/>
      <c r="H7" s="204"/>
      <c r="I7" s="3"/>
      <c r="J7" s="3"/>
    </row>
    <row r="8" spans="1:10" x14ac:dyDescent="0.3">
      <c r="B8" s="306"/>
      <c r="C8" s="345" t="s">
        <v>0</v>
      </c>
      <c r="D8" s="341"/>
      <c r="E8" s="341"/>
      <c r="F8" s="341"/>
      <c r="G8" s="323" t="str">
        <f>CONCATENATE(SUM(IF(D7="X",G7,0))," von ",SUM(IF(D7="X",F7,0))," Punkten","  (von maximal ",2*(COUNTIF(D7,"X"))," möglichen Punkten)")</f>
        <v>0 von 0 Punkten  (von maximal 0 möglichen Punkten)</v>
      </c>
      <c r="H8" s="324"/>
    </row>
    <row r="9" spans="1:10" x14ac:dyDescent="0.3">
      <c r="B9" s="306"/>
    </row>
    <row r="10" spans="1:10" x14ac:dyDescent="0.3">
      <c r="C10" s="325" t="s">
        <v>230</v>
      </c>
      <c r="D10" s="308"/>
    </row>
    <row r="11" spans="1:10" x14ac:dyDescent="0.3">
      <c r="C11" s="326" t="s">
        <v>128</v>
      </c>
      <c r="D11" s="327">
        <v>2</v>
      </c>
    </row>
    <row r="12" spans="1:10" x14ac:dyDescent="0.3">
      <c r="C12" s="328" t="s">
        <v>129</v>
      </c>
      <c r="D12" s="329">
        <v>1</v>
      </c>
    </row>
    <row r="13" spans="1:10" x14ac:dyDescent="0.3">
      <c r="C13" s="330" t="s">
        <v>130</v>
      </c>
      <c r="D13" s="344">
        <v>0</v>
      </c>
    </row>
  </sheetData>
  <sheetProtection algorithmName="SHA-512" hashValue="xxLZ/PsSJarvE98ltFYMHJmatr5UfKq4aP62WnSWULw2clPBKuzSOKolWLHZAjxGF64TKl9C+N9MT1R7vC5Idg==" saltValue="L4Gf/XKoVUbezkyrCEpHrA==" spinCount="100000" sheet="1" formatCells="0" formatColumns="0" formatRows="0" insertColumns="0" insertRows="0" insertHyperlinks="0" deleteColumns="0" deleteRows="0" sort="0" autoFilter="0" pivotTables="0"/>
  <dataConsolidate/>
  <mergeCells count="2">
    <mergeCell ref="A2:I2"/>
    <mergeCell ref="C4:H4"/>
  </mergeCells>
  <phoneticPr fontId="50" type="noConversion"/>
  <conditionalFormatting sqref="E7">
    <cfRule type="containsText" dxfId="2" priority="1" operator="containsText" text="Tief">
      <formula>NOT(ISERROR(SEARCH("Tief",E7)))</formula>
    </cfRule>
    <cfRule type="containsText" dxfId="0" priority="3" operator="containsText" text="Mittel">
      <formula>NOT(ISERROR(SEARCH("Mittel",E7)))</formula>
    </cfRule>
  </conditionalFormatting>
  <conditionalFormatting sqref="F7:G7">
    <cfRule type="colorScale" priority="4">
      <colorScale>
        <cfvo type="num" val="$D$13"/>
        <cfvo type="num" val="$D$12"/>
        <cfvo type="num" val="$D$11"/>
        <color rgb="FFF8696B"/>
        <color rgb="FFFFEB84"/>
        <color rgb="FF63BE7B"/>
      </colorScale>
    </cfRule>
  </conditionalFormatting>
  <dataValidations count="1">
    <dataValidation type="list" allowBlank="1" showInputMessage="1" showErrorMessage="1" sqref="G7" xr:uid="{6F9EAFE5-EBDA-40BF-A497-47EF37B27682}">
      <formula1>$D$11:$D$13</formula1>
    </dataValidation>
  </dataValidations>
  <hyperlinks>
    <hyperlink ref="J4" r:id="rId1" location="page=25" display="Lien vers le Descriptif des critères" xr:uid="{D846D675-AC96-46BD-B58B-3582EDBB7043}"/>
  </hyperlinks>
  <printOptions horizontalCentered="1"/>
  <pageMargins left="0.70866141732283472" right="0.70866141732283472" top="1.5748031496062993" bottom="0.74803149606299213" header="0.31496062992125984" footer="0.31496062992125984"/>
  <pageSetup paperSize="8" fitToHeight="0" orientation="landscape" horizontalDpi="300" verticalDpi="300" r:id="rId2"/>
  <headerFooter>
    <oddHeader>&amp;L&amp;"Arial Narrow,Normal"&amp;9Bewertungstool V1.1&amp;R&amp;"Arial Narrow,Normal"&amp;G</oddHeader>
    <oddFooter>&amp;L&amp;"Arial Narrow,Normal"&amp;8&amp;F&amp;C&amp;"Arial Narrow,Normal"&amp;8&amp;P/&amp;N&amp;R&amp;"Arial Narrow,Normal"&amp;8&amp;D</oddFooter>
  </headerFooter>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2" operator="containsText" id="{6531625C-D01A-419D-B5F0-A5F3017FA8D8}">
            <xm:f>NOT(ISERROR(SEARCH("Hoch",E7)))</xm:f>
            <xm:f>"Hoch"</xm:f>
            <x14:dxf>
              <fill>
                <patternFill>
                  <bgColor theme="9" tint="-0.24994659260841701"/>
                </patternFill>
              </fill>
            </x14:dxf>
          </x14:cfRule>
          <xm:sqref>E7</xm:sqref>
        </x14:conditionalFormatting>
      </x14:conditionalFormattings>
    </ext>
    <ext xmlns:mx="http://schemas.microsoft.com/office/mac/excel/2008/main" uri="{64002731-A6B0-56B0-2670-7721B7C09600}">
      <mx:PLV Mode="1" OnePage="0" WScale="0"/>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sheetPr>
  <dimension ref="A1:U79"/>
  <sheetViews>
    <sheetView view="pageLayout" zoomScale="90" zoomScaleNormal="100" zoomScalePageLayoutView="90" workbookViewId="0"/>
  </sheetViews>
  <sheetFormatPr baseColWidth="10" defaultColWidth="10.85546875" defaultRowHeight="16.5" x14ac:dyDescent="0.3"/>
  <cols>
    <col min="1" max="1" width="2.42578125" style="4" customWidth="1"/>
    <col min="2" max="2" width="7.140625" style="4" customWidth="1"/>
    <col min="3" max="3" width="14" style="4" customWidth="1"/>
    <col min="4" max="4" width="5.42578125" style="4" customWidth="1"/>
    <col min="5" max="5" width="19.42578125" style="4" customWidth="1"/>
    <col min="6" max="6" width="7.7109375" style="4" customWidth="1"/>
    <col min="7" max="7" width="44.140625" style="4" customWidth="1"/>
    <col min="8" max="8" width="3.140625" style="4" customWidth="1"/>
    <col min="9" max="9" width="8" style="4" customWidth="1"/>
    <col min="10" max="10" width="55.28515625" style="4" customWidth="1"/>
    <col min="11" max="11" width="4.28515625" style="13" customWidth="1"/>
    <col min="12" max="12" width="1" style="41" customWidth="1"/>
    <col min="13" max="13" width="9.42578125" style="4" customWidth="1"/>
    <col min="14" max="14" width="1.28515625" style="35" customWidth="1"/>
    <col min="15" max="15" width="9.42578125" style="35" customWidth="1"/>
    <col min="16" max="16" width="9.28515625" style="4" customWidth="1"/>
    <col min="17" max="17" width="12.42578125" style="4" customWidth="1"/>
    <col min="18" max="18" width="13" style="4" customWidth="1"/>
    <col min="19" max="19" width="8.42578125" style="38" customWidth="1"/>
    <col min="20" max="20" width="7.28515625" style="4" customWidth="1"/>
    <col min="21" max="16384" width="10.85546875" style="4"/>
  </cols>
  <sheetData>
    <row r="1" spans="1:21" ht="16.5" customHeight="1" x14ac:dyDescent="0.3">
      <c r="A1" s="5"/>
    </row>
    <row r="2" spans="1:21" ht="15.75" customHeight="1" x14ac:dyDescent="0.3">
      <c r="A2" s="5"/>
      <c r="B2" s="634" t="s">
        <v>228</v>
      </c>
      <c r="C2" s="634"/>
      <c r="D2" s="634" t="s">
        <v>229</v>
      </c>
      <c r="E2" s="634"/>
      <c r="F2" s="634" t="s">
        <v>175</v>
      </c>
      <c r="G2" s="634"/>
      <c r="H2" s="630" t="s">
        <v>231</v>
      </c>
      <c r="I2" s="630"/>
      <c r="J2" s="630"/>
      <c r="M2" s="236" t="s">
        <v>356</v>
      </c>
      <c r="N2" s="44"/>
      <c r="O2" s="52" t="s">
        <v>357</v>
      </c>
      <c r="S2" s="159" t="s">
        <v>360</v>
      </c>
    </row>
    <row r="3" spans="1:21" ht="15.75" customHeight="1" thickBot="1" x14ac:dyDescent="0.35">
      <c r="A3" s="5"/>
      <c r="B3" s="635"/>
      <c r="C3" s="635"/>
      <c r="D3" s="635"/>
      <c r="E3" s="635"/>
      <c r="F3" s="635"/>
      <c r="G3" s="635"/>
      <c r="H3" s="631"/>
      <c r="I3" s="631"/>
      <c r="J3" s="631"/>
      <c r="K3" s="40" t="s">
        <v>39</v>
      </c>
      <c r="M3" s="52" t="s">
        <v>234</v>
      </c>
      <c r="N3" s="37" t="e">
        <v>#N/A</v>
      </c>
      <c r="O3" s="52" t="s">
        <v>234</v>
      </c>
      <c r="P3" s="138" t="s">
        <v>247</v>
      </c>
      <c r="Q3" s="137" t="s">
        <v>358</v>
      </c>
      <c r="R3" s="137" t="s">
        <v>359</v>
      </c>
      <c r="S3" s="44" t="s">
        <v>356</v>
      </c>
      <c r="T3" s="237" t="s">
        <v>357</v>
      </c>
    </row>
    <row r="4" spans="1:21" ht="15" customHeight="1" x14ac:dyDescent="0.3">
      <c r="A4" s="5"/>
      <c r="B4" s="651" t="s">
        <v>110</v>
      </c>
      <c r="C4" s="550" t="s">
        <v>218</v>
      </c>
      <c r="D4" s="550" t="s">
        <v>123</v>
      </c>
      <c r="E4" s="550" t="s">
        <v>218</v>
      </c>
      <c r="F4" s="639" t="s">
        <v>120</v>
      </c>
      <c r="G4" s="636" t="s">
        <v>393</v>
      </c>
      <c r="H4" s="83">
        <v>1</v>
      </c>
      <c r="I4" s="103" t="str">
        <f>CONCATENATE($F$4,".",H4)</f>
        <v>R 1.1.1</v>
      </c>
      <c r="J4" s="83" t="str">
        <f>'R 1.1'!C7</f>
        <v>Anwendbarkeit, Prioritäten und Ziele</v>
      </c>
      <c r="K4" s="88" t="str">
        <f>'R 1.1'!D7</f>
        <v/>
      </c>
      <c r="L4" s="98">
        <f>IF(ISNA(M4),-0.1,IF(M4=0,0.1,M4))</f>
        <v>-0.1</v>
      </c>
      <c r="M4" s="99" t="e">
        <f>IF(K4="X",'R 1.1'!F7,NA())</f>
        <v>#N/A</v>
      </c>
      <c r="N4" s="118">
        <f>IF(ISNA(M4),2,"")</f>
        <v>2</v>
      </c>
      <c r="O4" s="99" t="e">
        <f>IF(K4="X",'R 1.1'!E7,NA())</f>
        <v>#N/A</v>
      </c>
      <c r="P4" s="615" t="e">
        <f>IF(Q4=R4,NA(),(_xlfn.IFNA(O4,0)+_xlfn.IFNA(O5,0)+_xlfn.IFNA(O6,0))/(R4-Q4))</f>
        <v>#N/A</v>
      </c>
      <c r="Q4" s="614">
        <f>COUNTIF(O4:O6,NA())</f>
        <v>3</v>
      </c>
      <c r="R4" s="614">
        <v>3</v>
      </c>
      <c r="S4" s="41">
        <f t="shared" ref="S4:S67" si="0">IF(ISNA(M4),-0.1,IF(M4=0,0.1,M4))</f>
        <v>-0.1</v>
      </c>
      <c r="T4" s="41">
        <f>IF(ISNA(O4),-0.1,IF(O4=0,0.1,O4))</f>
        <v>-0.1</v>
      </c>
      <c r="U4" s="613" t="e">
        <f>(_xlfn.IFNA(O4,0)+_xlfn.IFNA(O5,0)+_xlfn.IFNA(O6,0)+_xlfn.IFNA(O7,0)+_xlfn.IFNA(O8,0)+_xlfn.IFNA(O9,0)+_xlfn.IFNA(O10,0)+_xlfn.IFNA(O11,0))/(ROWS(O4:O11)-SUM(Q4:Q11))</f>
        <v>#DIV/0!</v>
      </c>
    </row>
    <row r="5" spans="1:21" ht="15" customHeight="1" x14ac:dyDescent="0.3">
      <c r="A5" s="5"/>
      <c r="B5" s="652"/>
      <c r="C5" s="551"/>
      <c r="D5" s="551"/>
      <c r="E5" s="551"/>
      <c r="F5" s="640"/>
      <c r="G5" s="464"/>
      <c r="H5" s="84">
        <v>2</v>
      </c>
      <c r="I5" s="104" t="str">
        <f>CONCATENATE($F$4,".",H5)</f>
        <v>R 1.1.2</v>
      </c>
      <c r="J5" s="84" t="str">
        <f>'R 1.1'!C8</f>
        <v xml:space="preserve">SNBS-Bewertung
</v>
      </c>
      <c r="K5" s="89" t="str">
        <f>'R 1.1'!D8</f>
        <v/>
      </c>
      <c r="L5" s="50">
        <f t="shared" ref="L5:L66" si="1">IF(ISNA(M5),-0.1,IF(M5=0,0.1,M5))</f>
        <v>-0.1</v>
      </c>
      <c r="M5" s="54" t="e">
        <f>IF(K5="X",'R 1.1'!F8,NA())</f>
        <v>#N/A</v>
      </c>
      <c r="N5" s="119">
        <f t="shared" ref="N5:N66" si="2">IF(ISNA(M5),2,"")</f>
        <v>2</v>
      </c>
      <c r="O5" s="54" t="e">
        <f>IF(K5="X",'R 1.1'!E8,NA())</f>
        <v>#N/A</v>
      </c>
      <c r="P5" s="615"/>
      <c r="Q5" s="614"/>
      <c r="R5" s="614"/>
      <c r="S5" s="41">
        <f t="shared" si="0"/>
        <v>-0.1</v>
      </c>
      <c r="T5" s="41">
        <f t="shared" ref="T5:T68" si="3">IF(ISNA(O5),-0.1,IF(O5=0,0.1,O5))</f>
        <v>-0.1</v>
      </c>
      <c r="U5" s="613"/>
    </row>
    <row r="6" spans="1:21" ht="15" customHeight="1" x14ac:dyDescent="0.3">
      <c r="A6" s="5"/>
      <c r="B6" s="652"/>
      <c r="C6" s="551"/>
      <c r="D6" s="551"/>
      <c r="E6" s="551"/>
      <c r="F6" s="641"/>
      <c r="G6" s="464"/>
      <c r="H6" s="84">
        <v>3</v>
      </c>
      <c r="I6" s="105" t="str">
        <f>CONCATENATE($F$4,".",H6)</f>
        <v>R 1.1.3</v>
      </c>
      <c r="J6" s="84" t="str">
        <f>'R 1.1'!C9</f>
        <v xml:space="preserve">Projektorganisation
</v>
      </c>
      <c r="K6" s="90" t="str">
        <f>'R 1.1'!D9</f>
        <v/>
      </c>
      <c r="L6" s="49">
        <f t="shared" si="1"/>
        <v>-0.1</v>
      </c>
      <c r="M6" s="55" t="e">
        <f>IF(K6="X",'R 1.1'!F9,NA())</f>
        <v>#N/A</v>
      </c>
      <c r="N6" s="120">
        <f t="shared" si="2"/>
        <v>2</v>
      </c>
      <c r="O6" s="55" t="e">
        <f>IF(K6="X",'R 1.1'!E9,NA())</f>
        <v>#N/A</v>
      </c>
      <c r="P6" s="615"/>
      <c r="Q6" s="614"/>
      <c r="R6" s="614"/>
      <c r="S6" s="41">
        <f t="shared" si="0"/>
        <v>-0.1</v>
      </c>
      <c r="T6" s="41">
        <f t="shared" si="3"/>
        <v>-0.1</v>
      </c>
      <c r="U6" s="613"/>
    </row>
    <row r="7" spans="1:21" x14ac:dyDescent="0.3">
      <c r="A7" s="5"/>
      <c r="B7" s="652"/>
      <c r="C7" s="551"/>
      <c r="D7" s="551"/>
      <c r="E7" s="551"/>
      <c r="F7" s="637" t="s">
        <v>119</v>
      </c>
      <c r="G7" s="464" t="s">
        <v>237</v>
      </c>
      <c r="H7" s="86">
        <v>1</v>
      </c>
      <c r="I7" s="106" t="str">
        <f>CONCATENATE($F$7,".",H7)</f>
        <v>R 1.2.1</v>
      </c>
      <c r="J7" s="86" t="str">
        <f>'R 1.2'!C7</f>
        <v xml:space="preserve">Zielsetzung des Projekts  
</v>
      </c>
      <c r="K7" s="91" t="str">
        <f>'R 1.2'!D7</f>
        <v/>
      </c>
      <c r="L7" s="48">
        <f t="shared" si="1"/>
        <v>-0.1</v>
      </c>
      <c r="M7" s="53" t="e">
        <f>IF(K7="X",'R 1.2'!F7,NA())</f>
        <v>#N/A</v>
      </c>
      <c r="N7" s="121">
        <f t="shared" si="2"/>
        <v>2</v>
      </c>
      <c r="O7" s="53" t="e">
        <f>IF(K7="X",'R 1.2'!E7,NA())</f>
        <v>#N/A</v>
      </c>
      <c r="P7" s="615" t="e">
        <f>IF(Q7=R7,NA(),(_xlfn.IFNA(O7,0)+_xlfn.IFNA(O8,0)+_xlfn.IFNA(O9,0))/(R7-Q7))</f>
        <v>#N/A</v>
      </c>
      <c r="Q7" s="614">
        <f>COUNTIF(O7:O9,NA())</f>
        <v>3</v>
      </c>
      <c r="R7" s="614">
        <v>3</v>
      </c>
      <c r="S7" s="41">
        <f t="shared" si="0"/>
        <v>-0.1</v>
      </c>
      <c r="T7" s="41">
        <f t="shared" si="3"/>
        <v>-0.1</v>
      </c>
      <c r="U7" s="613"/>
    </row>
    <row r="8" spans="1:21" x14ac:dyDescent="0.3">
      <c r="A8" s="5"/>
      <c r="B8" s="652"/>
      <c r="C8" s="551"/>
      <c r="D8" s="551"/>
      <c r="E8" s="551"/>
      <c r="F8" s="640"/>
      <c r="G8" s="464"/>
      <c r="H8" s="84">
        <v>2</v>
      </c>
      <c r="I8" s="104" t="str">
        <f>CONCATENATE($F$7,".",H8)</f>
        <v>R 1.2.2</v>
      </c>
      <c r="J8" s="84" t="str">
        <f>'R 1.2'!C8</f>
        <v xml:space="preserve">Ziele der SNBS-Bewertung
</v>
      </c>
      <c r="K8" s="92" t="str">
        <f>'R 1.2'!D8</f>
        <v/>
      </c>
      <c r="L8" s="50">
        <f t="shared" si="1"/>
        <v>-0.1</v>
      </c>
      <c r="M8" s="54" t="e">
        <f>IF(K8="X",'R 1.2'!F8,NA())</f>
        <v>#N/A</v>
      </c>
      <c r="N8" s="119">
        <f t="shared" si="2"/>
        <v>2</v>
      </c>
      <c r="O8" s="54" t="e">
        <f>IF(K8="X",'R 1.2'!E8,NA())</f>
        <v>#N/A</v>
      </c>
      <c r="P8" s="615"/>
      <c r="Q8" s="614"/>
      <c r="R8" s="614"/>
      <c r="S8" s="41">
        <f t="shared" si="0"/>
        <v>-0.1</v>
      </c>
      <c r="T8" s="41">
        <f t="shared" si="3"/>
        <v>-0.1</v>
      </c>
      <c r="U8" s="613"/>
    </row>
    <row r="9" spans="1:21" x14ac:dyDescent="0.3">
      <c r="A9" s="5"/>
      <c r="B9" s="652"/>
      <c r="C9" s="551"/>
      <c r="D9" s="551"/>
      <c r="E9" s="551"/>
      <c r="F9" s="641"/>
      <c r="G9" s="464"/>
      <c r="H9" s="85">
        <v>3</v>
      </c>
      <c r="I9" s="105" t="str">
        <f>CONCATENATE($F$7,".",H9)</f>
        <v>R 1.2.3</v>
      </c>
      <c r="J9" s="85" t="str">
        <f>'R 1.2'!C9</f>
        <v>Systemgrenze der SNBS-Bewertung</v>
      </c>
      <c r="K9" s="93" t="str">
        <f>'R 1.2'!D9</f>
        <v/>
      </c>
      <c r="L9" s="49">
        <f t="shared" si="1"/>
        <v>-0.1</v>
      </c>
      <c r="M9" s="55" t="e">
        <f>IF(K9="X",'R 1.2'!F9,NA())</f>
        <v>#N/A</v>
      </c>
      <c r="N9" s="120">
        <f t="shared" si="2"/>
        <v>2</v>
      </c>
      <c r="O9" s="55" t="e">
        <f>IF(K9="X",'R 1.2'!E9,NA())</f>
        <v>#N/A</v>
      </c>
      <c r="P9" s="615"/>
      <c r="Q9" s="614"/>
      <c r="R9" s="614"/>
      <c r="S9" s="41">
        <f t="shared" si="0"/>
        <v>-0.1</v>
      </c>
      <c r="T9" s="41">
        <f t="shared" si="3"/>
        <v>-0.1</v>
      </c>
      <c r="U9" s="613"/>
    </row>
    <row r="10" spans="1:21" x14ac:dyDescent="0.3">
      <c r="A10" s="5"/>
      <c r="B10" s="652"/>
      <c r="C10" s="551"/>
      <c r="D10" s="551"/>
      <c r="E10" s="551"/>
      <c r="F10" s="637" t="s">
        <v>121</v>
      </c>
      <c r="G10" s="464" t="s">
        <v>181</v>
      </c>
      <c r="H10" s="86">
        <v>1</v>
      </c>
      <c r="I10" s="106" t="str">
        <f>CONCATENATE($F$10,".",H10)</f>
        <v>R 1.3.1</v>
      </c>
      <c r="J10" s="86" t="str">
        <f>'R 1.3'!C7</f>
        <v xml:space="preserve">Zielkonflikte und Risiken
</v>
      </c>
      <c r="K10" s="94" t="str">
        <f>'R 1.3'!D7</f>
        <v/>
      </c>
      <c r="L10" s="48">
        <f t="shared" si="1"/>
        <v>-0.1</v>
      </c>
      <c r="M10" s="53" t="e">
        <f>IF(K10="X",'R 1.3'!F7,NA())</f>
        <v>#N/A</v>
      </c>
      <c r="N10" s="121">
        <f t="shared" si="2"/>
        <v>2</v>
      </c>
      <c r="O10" s="53" t="e">
        <f>IF(K10="X",'R 1.3'!E7,NA())</f>
        <v>#N/A</v>
      </c>
      <c r="P10" s="615" t="e">
        <f>IF(Q10=R10,NA(),(_xlfn.IFNA(O10,0)+_xlfn.IFNA(O11,0))/(R10-Q10))</f>
        <v>#N/A</v>
      </c>
      <c r="Q10" s="614">
        <f>COUNTIF(O10:O11,NA())</f>
        <v>2</v>
      </c>
      <c r="R10" s="614">
        <v>2</v>
      </c>
      <c r="S10" s="41">
        <f t="shared" si="0"/>
        <v>-0.1</v>
      </c>
      <c r="T10" s="41">
        <f t="shared" si="3"/>
        <v>-0.1</v>
      </c>
      <c r="U10" s="613"/>
    </row>
    <row r="11" spans="1:21" ht="17.25" thickBot="1" x14ac:dyDescent="0.35">
      <c r="A11" s="5"/>
      <c r="B11" s="652"/>
      <c r="C11" s="552"/>
      <c r="D11" s="552"/>
      <c r="E11" s="552"/>
      <c r="F11" s="638"/>
      <c r="G11" s="642"/>
      <c r="H11" s="87">
        <v>2</v>
      </c>
      <c r="I11" s="107" t="str">
        <f>CONCATENATE($F$10,".",H11)</f>
        <v>R 1.3.2</v>
      </c>
      <c r="J11" s="87" t="str">
        <f>'R 1.3'!C8</f>
        <v xml:space="preserve">Synergien und Chancen
</v>
      </c>
      <c r="K11" s="95" t="str">
        <f>'R 1.3'!D8</f>
        <v/>
      </c>
      <c r="L11" s="50">
        <f t="shared" si="1"/>
        <v>-0.1</v>
      </c>
      <c r="M11" s="54" t="e">
        <f>IF(K11="X",'R 1.3'!F8,NA())</f>
        <v>#N/A</v>
      </c>
      <c r="N11" s="122">
        <f t="shared" si="2"/>
        <v>2</v>
      </c>
      <c r="O11" s="54" t="e">
        <f>IF(K11="X",'R 1.3'!E8,NA())</f>
        <v>#N/A</v>
      </c>
      <c r="P11" s="615"/>
      <c r="Q11" s="614"/>
      <c r="R11" s="614"/>
      <c r="S11" s="41">
        <f t="shared" si="0"/>
        <v>-0.1</v>
      </c>
      <c r="T11" s="41">
        <f t="shared" si="3"/>
        <v>-0.1</v>
      </c>
      <c r="U11" s="613"/>
    </row>
    <row r="12" spans="1:21" ht="15" customHeight="1" x14ac:dyDescent="0.3">
      <c r="A12" s="5"/>
      <c r="B12" s="653" t="s">
        <v>1</v>
      </c>
      <c r="C12" s="571" t="s">
        <v>215</v>
      </c>
      <c r="D12" s="571" t="s">
        <v>4</v>
      </c>
      <c r="E12" s="571" t="s">
        <v>219</v>
      </c>
      <c r="F12" s="645" t="s">
        <v>11</v>
      </c>
      <c r="G12" s="633" t="s">
        <v>287</v>
      </c>
      <c r="H12" s="84">
        <v>1</v>
      </c>
      <c r="I12" s="104" t="str">
        <f>CONCATENATE($F$12,".",H12)</f>
        <v>G 1.1.1</v>
      </c>
      <c r="J12" s="84" t="str">
        <f>'G 1.1'!C7</f>
        <v xml:space="preserve">Raumplanung
</v>
      </c>
      <c r="K12" s="88" t="str">
        <f>'G 1.1'!D7</f>
        <v/>
      </c>
      <c r="L12" s="98">
        <f t="shared" si="1"/>
        <v>-0.1</v>
      </c>
      <c r="M12" s="99" t="e">
        <f>IF(K12="X",'G 1.1'!G7,NA())</f>
        <v>#N/A</v>
      </c>
      <c r="N12" s="118">
        <f t="shared" si="2"/>
        <v>2</v>
      </c>
      <c r="O12" s="99" t="e">
        <f>IF(K12="X",'G 1.1'!F7,NA())</f>
        <v>#N/A</v>
      </c>
      <c r="P12" s="615" t="e">
        <f>IF(Q12=R12,NA(),(_xlfn.IFNA(O12,0)+_xlfn.IFNA(O13,0))/(R12-Q12))</f>
        <v>#N/A</v>
      </c>
      <c r="Q12" s="614">
        <f>COUNTIF(O12:O13,NA())</f>
        <v>2</v>
      </c>
      <c r="R12" s="614">
        <v>2</v>
      </c>
      <c r="S12" s="41">
        <f t="shared" si="0"/>
        <v>-0.1</v>
      </c>
      <c r="T12" s="41">
        <f t="shared" si="3"/>
        <v>-0.1</v>
      </c>
      <c r="U12" s="613" t="e">
        <f>(_xlfn.IFNA(O12,0)+_xlfn.IFNA(O13,0)+_xlfn.IFNA(O14,0)+_xlfn.IFNA(O15,0)+_xlfn.IFNA(O16,0)+_xlfn.IFNA(O17,0)+_xlfn.IFNA(O18,0)+_xlfn.IFNA(O19,0)+_xlfn.IFNA(O20,0)+_xlfn.IFNA(O21,0)+_xlfn.IFNA(O22,0)+_xlfn.IFNA(O23,0)+_xlfn.IFNA(O24,0)+_xlfn.IFNA(O25,0)+_xlfn.IFNA(O26,0)+_xlfn.IFNA(O27,0)+_xlfn.IFNA(O28,0)+_xlfn.IFNA(O29,0)+_xlfn.IFNA(O30,0)+_xlfn.IFNA(O31,0)+_xlfn.IFNA(O32,0)+_xlfn.IFNA(O33,0))/(ROWS(O12:O33)-SUM(Q12:Q33))</f>
        <v>#DIV/0!</v>
      </c>
    </row>
    <row r="13" spans="1:21" ht="15" customHeight="1" x14ac:dyDescent="0.3">
      <c r="A13" s="5"/>
      <c r="B13" s="654"/>
      <c r="C13" s="572"/>
      <c r="D13" s="572"/>
      <c r="E13" s="572"/>
      <c r="F13" s="646"/>
      <c r="G13" s="464"/>
      <c r="H13" s="85">
        <v>2</v>
      </c>
      <c r="I13" s="105" t="str">
        <f>CONCATENATE($F$12,".",H13)</f>
        <v>G 1.1.2</v>
      </c>
      <c r="J13" s="85" t="str">
        <f>'G 1.1'!C8</f>
        <v>Landschaften, Kultur- und Naturerbe</v>
      </c>
      <c r="K13" s="90" t="str">
        <f>'G 1.1'!D8</f>
        <v/>
      </c>
      <c r="L13" s="49">
        <f t="shared" si="1"/>
        <v>-0.1</v>
      </c>
      <c r="M13" s="55" t="e">
        <f>IF(K13="X",'G 1.1'!G8,NA())</f>
        <v>#N/A</v>
      </c>
      <c r="N13" s="120">
        <f t="shared" si="2"/>
        <v>2</v>
      </c>
      <c r="O13" s="55" t="e">
        <f>IF(K13="X",'G 1.1'!F8,NA())</f>
        <v>#N/A</v>
      </c>
      <c r="P13" s="615"/>
      <c r="Q13" s="614"/>
      <c r="R13" s="614"/>
      <c r="S13" s="41">
        <f t="shared" si="0"/>
        <v>-0.1</v>
      </c>
      <c r="T13" s="41">
        <f t="shared" si="3"/>
        <v>-0.1</v>
      </c>
      <c r="U13" s="613"/>
    </row>
    <row r="14" spans="1:21" x14ac:dyDescent="0.3">
      <c r="A14" s="5"/>
      <c r="B14" s="654"/>
      <c r="C14" s="572"/>
      <c r="D14" s="572" t="e">
        <v>#VALUE!</v>
      </c>
      <c r="E14" s="572"/>
      <c r="F14" s="647" t="s">
        <v>12</v>
      </c>
      <c r="G14" s="464" t="s">
        <v>184</v>
      </c>
      <c r="H14" s="86">
        <v>1</v>
      </c>
      <c r="I14" s="106" t="str">
        <f>CONCATENATE($F$14,".",H14)</f>
        <v>G 1.2.1</v>
      </c>
      <c r="J14" s="86" t="str">
        <f>'G 1.2'!C7</f>
        <v xml:space="preserve">Zerschneidung
</v>
      </c>
      <c r="K14" s="94" t="str">
        <f>'G 1.2'!D7</f>
        <v/>
      </c>
      <c r="L14" s="48">
        <f t="shared" si="1"/>
        <v>-0.1</v>
      </c>
      <c r="M14" s="53" t="e">
        <f>IF(K14="X",'G 1.2'!G7,NA())</f>
        <v>#N/A</v>
      </c>
      <c r="N14" s="121">
        <f t="shared" si="2"/>
        <v>2</v>
      </c>
      <c r="O14" s="53" t="e">
        <f>IF(K14="X",'G 1.2'!F7,NA())</f>
        <v>#N/A</v>
      </c>
      <c r="P14" s="615" t="e">
        <f>IF(Q14=R14,NA(),(_xlfn.IFNA(O14,0)+_xlfn.IFNA(O15,0)+_xlfn.IFNA(O16,0))/(R14-Q14))</f>
        <v>#N/A</v>
      </c>
      <c r="Q14" s="614">
        <f>COUNTIF(O14:O16,NA())</f>
        <v>3</v>
      </c>
      <c r="R14" s="614">
        <v>3</v>
      </c>
      <c r="S14" s="41">
        <f>IF(ISNA(M14),-0.1,IF(M14=0,0.1,M14))</f>
        <v>-0.1</v>
      </c>
      <c r="T14" s="41">
        <f t="shared" si="3"/>
        <v>-0.1</v>
      </c>
      <c r="U14" s="613"/>
    </row>
    <row r="15" spans="1:21" x14ac:dyDescent="0.3">
      <c r="A15" s="5"/>
      <c r="B15" s="654"/>
      <c r="C15" s="572"/>
      <c r="D15" s="572"/>
      <c r="E15" s="572"/>
      <c r="F15" s="648"/>
      <c r="G15" s="464"/>
      <c r="H15" s="84">
        <v>2</v>
      </c>
      <c r="I15" s="104" t="str">
        <f>CONCATENATE($F$14,".",H15)</f>
        <v>G 1.2.2</v>
      </c>
      <c r="J15" s="84" t="str">
        <f>'G 1.2'!C8</f>
        <v xml:space="preserve">Öffentlicher Raum und Erholung
</v>
      </c>
      <c r="K15" s="89" t="str">
        <f>'G 1.2'!D8</f>
        <v/>
      </c>
      <c r="L15" s="50">
        <f t="shared" si="1"/>
        <v>-0.1</v>
      </c>
      <c r="M15" s="54" t="e">
        <f>IF(K15="X",'G 1.2'!G8,NA())</f>
        <v>#N/A</v>
      </c>
      <c r="N15" s="119">
        <f t="shared" si="2"/>
        <v>2</v>
      </c>
      <c r="O15" s="54" t="e">
        <f>IF(K15="X",'G 1.2'!F8,NA())</f>
        <v>#N/A</v>
      </c>
      <c r="P15" s="615"/>
      <c r="Q15" s="614"/>
      <c r="R15" s="614"/>
      <c r="S15" s="41">
        <f t="shared" si="0"/>
        <v>-0.1</v>
      </c>
      <c r="T15" s="41">
        <f t="shared" si="3"/>
        <v>-0.1</v>
      </c>
      <c r="U15" s="613"/>
    </row>
    <row r="16" spans="1:21" x14ac:dyDescent="0.3">
      <c r="A16" s="5"/>
      <c r="B16" s="654"/>
      <c r="C16" s="572"/>
      <c r="D16" s="572"/>
      <c r="E16" s="572"/>
      <c r="F16" s="646"/>
      <c r="G16" s="464"/>
      <c r="H16" s="85">
        <v>3</v>
      </c>
      <c r="I16" s="105" t="str">
        <f>CONCATENATE($F$14,".",H16)</f>
        <v>G 1.2.3</v>
      </c>
      <c r="J16" s="85" t="str">
        <f>'G 1.2'!C9</f>
        <v xml:space="preserve">Aus- und Fernsicht
</v>
      </c>
      <c r="K16" s="90" t="str">
        <f>'G 1.2'!D9</f>
        <v/>
      </c>
      <c r="L16" s="49">
        <f t="shared" si="1"/>
        <v>-0.1</v>
      </c>
      <c r="M16" s="55" t="e">
        <f>IF(K16="X",'G 1.2'!G9,NA())</f>
        <v>#N/A</v>
      </c>
      <c r="N16" s="120">
        <f t="shared" si="2"/>
        <v>2</v>
      </c>
      <c r="O16" s="55" t="e">
        <f>IF(K16="X",'G 1.2'!F9,NA())</f>
        <v>#N/A</v>
      </c>
      <c r="P16" s="615"/>
      <c r="Q16" s="614"/>
      <c r="R16" s="614"/>
      <c r="S16" s="41">
        <f t="shared" si="0"/>
        <v>-0.1</v>
      </c>
      <c r="T16" s="41">
        <f t="shared" si="3"/>
        <v>-0.1</v>
      </c>
      <c r="U16" s="613"/>
    </row>
    <row r="17" spans="1:21" x14ac:dyDescent="0.3">
      <c r="A17" s="5"/>
      <c r="B17" s="654"/>
      <c r="C17" s="572"/>
      <c r="D17" s="572"/>
      <c r="E17" s="572"/>
      <c r="F17" s="647" t="s">
        <v>13</v>
      </c>
      <c r="G17" s="464" t="s">
        <v>185</v>
      </c>
      <c r="H17" s="86">
        <v>1</v>
      </c>
      <c r="I17" s="106" t="str">
        <f>CONCATENATE($F$17,".",H17)</f>
        <v>G 1.3.1</v>
      </c>
      <c r="J17" s="86" t="str">
        <f>'G 1.3'!C7</f>
        <v xml:space="preserve">Hindernisfreies Bauen
</v>
      </c>
      <c r="K17" s="94"/>
      <c r="L17" s="48">
        <f t="shared" si="1"/>
        <v>-0.1</v>
      </c>
      <c r="M17" s="53" t="e">
        <f>IF(K17="X",'G 1.3'!G7,NA())</f>
        <v>#N/A</v>
      </c>
      <c r="N17" s="121">
        <f t="shared" si="2"/>
        <v>2</v>
      </c>
      <c r="O17" s="53" t="e">
        <f>IF(K17="X",'G 1.3'!F7,NA())</f>
        <v>#N/A</v>
      </c>
      <c r="P17" s="615" t="e">
        <f>IF(Q17=R17,NA(),(_xlfn.IFNA(O17,0)+_xlfn.IFNA(O18,0)+_xlfn.IFNA(O19,0))/(R17-Q17))</f>
        <v>#N/A</v>
      </c>
      <c r="Q17" s="614">
        <f>COUNTIF(O17:O19,NA())</f>
        <v>3</v>
      </c>
      <c r="R17" s="614">
        <v>3</v>
      </c>
      <c r="S17" s="41">
        <f t="shared" si="0"/>
        <v>-0.1</v>
      </c>
      <c r="T17" s="41">
        <f t="shared" si="3"/>
        <v>-0.1</v>
      </c>
      <c r="U17" s="613"/>
    </row>
    <row r="18" spans="1:21" x14ac:dyDescent="0.3">
      <c r="A18" s="5"/>
      <c r="B18" s="654"/>
      <c r="C18" s="572"/>
      <c r="D18" s="572"/>
      <c r="E18" s="572"/>
      <c r="F18" s="648"/>
      <c r="G18" s="464"/>
      <c r="H18" s="84">
        <v>2</v>
      </c>
      <c r="I18" s="104" t="str">
        <f>CONCATENATE($F$17,".",H18)</f>
        <v>G 1.3.2</v>
      </c>
      <c r="J18" s="84" t="str">
        <f>'G 1.3'!C8</f>
        <v xml:space="preserve">Beschilderung
</v>
      </c>
      <c r="K18" s="89" t="str">
        <f>'G 1.3'!D8</f>
        <v/>
      </c>
      <c r="L18" s="50">
        <f t="shared" si="1"/>
        <v>-0.1</v>
      </c>
      <c r="M18" s="54" t="e">
        <f>IF(K18="X",'G 1.3'!G8,NA())</f>
        <v>#N/A</v>
      </c>
      <c r="N18" s="119">
        <f t="shared" si="2"/>
        <v>2</v>
      </c>
      <c r="O18" s="54" t="e">
        <f>IF(K18="X",'G 1.3'!F8,NA())</f>
        <v>#N/A</v>
      </c>
      <c r="P18" s="615"/>
      <c r="Q18" s="614"/>
      <c r="R18" s="614"/>
      <c r="S18" s="41">
        <f t="shared" si="0"/>
        <v>-0.1</v>
      </c>
      <c r="T18" s="41">
        <f t="shared" si="3"/>
        <v>-0.1</v>
      </c>
      <c r="U18" s="613"/>
    </row>
    <row r="19" spans="1:21" x14ac:dyDescent="0.3">
      <c r="A19" s="5"/>
      <c r="B19" s="654"/>
      <c r="C19" s="572"/>
      <c r="D19" s="644"/>
      <c r="E19" s="644"/>
      <c r="F19" s="646"/>
      <c r="G19" s="464"/>
      <c r="H19" s="85">
        <v>3</v>
      </c>
      <c r="I19" s="105" t="str">
        <f>CONCATENATE($F$17,".",H19)</f>
        <v>G 1.3.3</v>
      </c>
      <c r="J19" s="85" t="str">
        <f>'G 1.3'!C9</f>
        <v xml:space="preserve">Aufenthaltsqualität
</v>
      </c>
      <c r="K19" s="90" t="str">
        <f>'G 1.3'!D9</f>
        <v/>
      </c>
      <c r="L19" s="49">
        <f t="shared" si="1"/>
        <v>-0.1</v>
      </c>
      <c r="M19" s="55" t="e">
        <f>IF(K19="X",'G 1.3'!G9,NA())</f>
        <v>#N/A</v>
      </c>
      <c r="N19" s="120">
        <f t="shared" si="2"/>
        <v>2</v>
      </c>
      <c r="O19" s="55" t="e">
        <f>IF(K19="X",'G 1.3'!F9,NA())</f>
        <v>#N/A</v>
      </c>
      <c r="P19" s="615"/>
      <c r="Q19" s="614"/>
      <c r="R19" s="614"/>
      <c r="S19" s="41">
        <f t="shared" si="0"/>
        <v>-0.1</v>
      </c>
      <c r="T19" s="41">
        <f t="shared" si="3"/>
        <v>-0.1</v>
      </c>
      <c r="U19" s="613"/>
    </row>
    <row r="20" spans="1:21" x14ac:dyDescent="0.3">
      <c r="A20" s="5"/>
      <c r="B20" s="654"/>
      <c r="C20" s="572"/>
      <c r="D20" s="643" t="s">
        <v>7</v>
      </c>
      <c r="E20" s="643" t="s">
        <v>220</v>
      </c>
      <c r="F20" s="647" t="s">
        <v>14</v>
      </c>
      <c r="G20" s="464" t="s">
        <v>186</v>
      </c>
      <c r="H20" s="86">
        <v>1</v>
      </c>
      <c r="I20" s="106" t="str">
        <f>CONCATENATE($F$20,".",H20)</f>
        <v>G 2.1.1</v>
      </c>
      <c r="J20" s="86" t="str">
        <f>'G 2.1'!C7</f>
        <v xml:space="preserve">Interessengruppen
</v>
      </c>
      <c r="K20" s="94" t="str">
        <f>'G 2.1'!D7</f>
        <v/>
      </c>
      <c r="L20" s="48">
        <f t="shared" si="1"/>
        <v>-0.1</v>
      </c>
      <c r="M20" s="53" t="e">
        <f>IF(K20="X",'G 2.1'!G7,NA())</f>
        <v>#N/A</v>
      </c>
      <c r="N20" s="121">
        <f t="shared" si="2"/>
        <v>2</v>
      </c>
      <c r="O20" s="53" t="e">
        <f>IF(K20="X",'G 2.1'!F7,NA())</f>
        <v>#N/A</v>
      </c>
      <c r="P20" s="615" t="e">
        <f>IF(Q20=R20,NA(),(_xlfn.IFNA(O20,0)+_xlfn.IFNA(O21,0))/(R20-Q20))</f>
        <v>#N/A</v>
      </c>
      <c r="Q20" s="614">
        <f>COUNTIF(O20:O21,NA())</f>
        <v>2</v>
      </c>
      <c r="R20" s="614">
        <v>2</v>
      </c>
      <c r="S20" s="41">
        <f t="shared" si="0"/>
        <v>-0.1</v>
      </c>
      <c r="T20" s="41">
        <f t="shared" si="3"/>
        <v>-0.1</v>
      </c>
      <c r="U20" s="613"/>
    </row>
    <row r="21" spans="1:21" x14ac:dyDescent="0.3">
      <c r="A21" s="5"/>
      <c r="B21" s="654"/>
      <c r="C21" s="572"/>
      <c r="D21" s="572"/>
      <c r="E21" s="572"/>
      <c r="F21" s="648"/>
      <c r="G21" s="464"/>
      <c r="H21" s="85">
        <v>2</v>
      </c>
      <c r="I21" s="105" t="str">
        <f>CONCATENATE($F$20,".",H21)</f>
        <v>G 2.1.2</v>
      </c>
      <c r="J21" s="85" t="str">
        <f>'G 2.1'!C8</f>
        <v xml:space="preserve">Kommunikation
</v>
      </c>
      <c r="K21" s="90" t="str">
        <f>'G 2.1'!D8</f>
        <v/>
      </c>
      <c r="L21" s="49">
        <f t="shared" si="1"/>
        <v>-0.1</v>
      </c>
      <c r="M21" s="55" t="e">
        <f>IF(K21="X",'G 2.1'!G8,NA())</f>
        <v>#N/A</v>
      </c>
      <c r="N21" s="120">
        <f t="shared" si="2"/>
        <v>2</v>
      </c>
      <c r="O21" s="55" t="e">
        <f>IF(K21="X",'G 2.1'!F8,NA())</f>
        <v>#N/A</v>
      </c>
      <c r="P21" s="615"/>
      <c r="Q21" s="614"/>
      <c r="R21" s="614"/>
      <c r="S21" s="41">
        <f t="shared" si="0"/>
        <v>-0.1</v>
      </c>
      <c r="T21" s="41">
        <f t="shared" si="3"/>
        <v>-0.1</v>
      </c>
      <c r="U21" s="613"/>
    </row>
    <row r="22" spans="1:21" x14ac:dyDescent="0.3">
      <c r="A22" s="5"/>
      <c r="B22" s="654"/>
      <c r="C22" s="572"/>
      <c r="D22" s="572"/>
      <c r="E22" s="572"/>
      <c r="F22" s="152" t="s">
        <v>15</v>
      </c>
      <c r="G22" s="70" t="s">
        <v>187</v>
      </c>
      <c r="H22" s="86">
        <v>1</v>
      </c>
      <c r="I22" s="106" t="str">
        <f>CONCATENATE($F$22,".",H22)</f>
        <v>G 2.2.1</v>
      </c>
      <c r="J22" s="86" t="str">
        <f>'G 2.2'!C7</f>
        <v xml:space="preserve">Integrität und Arbeitsbedingungen
</v>
      </c>
      <c r="K22" s="94" t="str">
        <f>'G 2.2'!D7</f>
        <v/>
      </c>
      <c r="L22" s="48">
        <f t="shared" si="1"/>
        <v>-0.1</v>
      </c>
      <c r="M22" s="53" t="e">
        <f>IF(K22="X",'G 2.2'!G7,NA())</f>
        <v>#N/A</v>
      </c>
      <c r="N22" s="121">
        <f t="shared" si="2"/>
        <v>2</v>
      </c>
      <c r="O22" s="53" t="e">
        <f>IF(K22="X",'G 2.2'!F7,NA())</f>
        <v>#N/A</v>
      </c>
      <c r="P22" s="150" t="e">
        <f>AVERAGE(O22:O22)</f>
        <v>#N/A</v>
      </c>
      <c r="Q22" s="35">
        <f>COUNTIF(O22,NA())</f>
        <v>1</v>
      </c>
      <c r="R22" s="35">
        <v>1</v>
      </c>
      <c r="S22" s="41">
        <f t="shared" si="0"/>
        <v>-0.1</v>
      </c>
      <c r="T22" s="41">
        <f t="shared" si="3"/>
        <v>-0.1</v>
      </c>
      <c r="U22" s="613"/>
    </row>
    <row r="23" spans="1:21" x14ac:dyDescent="0.3">
      <c r="A23" s="5"/>
      <c r="B23" s="654"/>
      <c r="C23" s="572"/>
      <c r="D23" s="572" t="e">
        <v>#VALUE!</v>
      </c>
      <c r="E23" s="572"/>
      <c r="F23" s="647" t="s">
        <v>16</v>
      </c>
      <c r="G23" s="464" t="s">
        <v>188</v>
      </c>
      <c r="H23" s="86">
        <v>1</v>
      </c>
      <c r="I23" s="106" t="str">
        <f>CONCATENATE($F$23,".",H23)</f>
        <v>G 2.3.1</v>
      </c>
      <c r="J23" s="86" t="str">
        <f>'G 2.3'!C7</f>
        <v>Rechtliche und normative Konformität</v>
      </c>
      <c r="K23" s="94" t="str">
        <f>'G 2.3'!D7</f>
        <v/>
      </c>
      <c r="L23" s="48">
        <f t="shared" si="1"/>
        <v>-0.1</v>
      </c>
      <c r="M23" s="53" t="e">
        <f>IF(K23="X",'G 2.3'!G7,NA())</f>
        <v>#N/A</v>
      </c>
      <c r="N23" s="121">
        <f t="shared" si="2"/>
        <v>2</v>
      </c>
      <c r="O23" s="53" t="e">
        <f>IF(K23="X",'G 2.3'!F7,NA())</f>
        <v>#N/A</v>
      </c>
      <c r="P23" s="615" t="e">
        <f>IF(Q23=R23,NA(),(_xlfn.IFNA(O23,0)+_xlfn.IFNA(O24,0))/(R23-Q23))</f>
        <v>#N/A</v>
      </c>
      <c r="Q23" s="614">
        <f>COUNTIF(O23:O24,NA())</f>
        <v>2</v>
      </c>
      <c r="R23" s="614">
        <v>2</v>
      </c>
      <c r="S23" s="41">
        <f t="shared" si="0"/>
        <v>-0.1</v>
      </c>
      <c r="T23" s="41">
        <f t="shared" si="3"/>
        <v>-0.1</v>
      </c>
      <c r="U23" s="613"/>
    </row>
    <row r="24" spans="1:21" x14ac:dyDescent="0.3">
      <c r="A24" s="5"/>
      <c r="B24" s="654"/>
      <c r="C24" s="572"/>
      <c r="D24" s="572"/>
      <c r="E24" s="572"/>
      <c r="F24" s="648"/>
      <c r="G24" s="464"/>
      <c r="H24" s="85">
        <v>2</v>
      </c>
      <c r="I24" s="105" t="str">
        <f>CONCATENATE($F$23,".",H24)</f>
        <v>G 2.3.2</v>
      </c>
      <c r="J24" s="85" t="str">
        <f>'G 2.3'!C8</f>
        <v xml:space="preserve">Verfahren und Bewilligungen
</v>
      </c>
      <c r="K24" s="90" t="str">
        <f>'G 2.3'!D8</f>
        <v/>
      </c>
      <c r="L24" s="49">
        <f t="shared" si="1"/>
        <v>-0.1</v>
      </c>
      <c r="M24" s="55" t="e">
        <f>IF(K24="X",'G 2.3'!G8,NA())</f>
        <v>#N/A</v>
      </c>
      <c r="N24" s="120">
        <f t="shared" si="2"/>
        <v>2</v>
      </c>
      <c r="O24" s="55" t="e">
        <f>IF(K24="X",'G 2.3'!F8,NA())</f>
        <v>#N/A</v>
      </c>
      <c r="P24" s="615"/>
      <c r="Q24" s="614"/>
      <c r="R24" s="614"/>
      <c r="S24" s="41">
        <f t="shared" si="0"/>
        <v>-0.1</v>
      </c>
      <c r="T24" s="41">
        <f t="shared" si="3"/>
        <v>-0.1</v>
      </c>
      <c r="U24" s="613"/>
    </row>
    <row r="25" spans="1:21" x14ac:dyDescent="0.3">
      <c r="A25" s="5"/>
      <c r="B25" s="654"/>
      <c r="C25" s="572"/>
      <c r="D25" s="572"/>
      <c r="E25" s="572"/>
      <c r="F25" s="647" t="s">
        <v>17</v>
      </c>
      <c r="G25" s="464" t="s">
        <v>189</v>
      </c>
      <c r="H25" s="86">
        <v>1</v>
      </c>
      <c r="I25" s="106" t="str">
        <f>CONCATENATE($F$25,".",H25)</f>
        <v>G 2.4.1</v>
      </c>
      <c r="J25" s="86" t="str">
        <f>'G 2.4'!C7</f>
        <v xml:space="preserve">Suffizienz und Grundversorgung
</v>
      </c>
      <c r="K25" s="94" t="str">
        <f>'G 2.4'!D7</f>
        <v/>
      </c>
      <c r="L25" s="48">
        <f t="shared" si="1"/>
        <v>-0.1</v>
      </c>
      <c r="M25" s="53" t="e">
        <f>IF(K25="X",'G 2.4'!G7,NA())</f>
        <v>#N/A</v>
      </c>
      <c r="N25" s="121">
        <f t="shared" si="2"/>
        <v>2</v>
      </c>
      <c r="O25" s="53" t="e">
        <f>IF(K25="X",'G 2.4'!F7,NA())</f>
        <v>#N/A</v>
      </c>
      <c r="P25" s="615" t="e">
        <f>IF(Q25=R25,NA(),(_xlfn.IFNA(O25,0)+_xlfn.IFNA(O26,0)+_xlfn.IFNA(O27,0)+_xlfn.IFNA(O28,0))/(R25-Q25))</f>
        <v>#N/A</v>
      </c>
      <c r="Q25" s="614">
        <f>COUNTIF(O25:O28,NA())</f>
        <v>4</v>
      </c>
      <c r="R25" s="614">
        <v>4</v>
      </c>
      <c r="S25" s="41">
        <f t="shared" si="0"/>
        <v>-0.1</v>
      </c>
      <c r="T25" s="41">
        <f t="shared" si="3"/>
        <v>-0.1</v>
      </c>
      <c r="U25" s="613"/>
    </row>
    <row r="26" spans="1:21" x14ac:dyDescent="0.3">
      <c r="A26" s="5"/>
      <c r="B26" s="654"/>
      <c r="C26" s="572"/>
      <c r="D26" s="572"/>
      <c r="E26" s="572"/>
      <c r="F26" s="648"/>
      <c r="G26" s="464"/>
      <c r="H26" s="84">
        <v>2</v>
      </c>
      <c r="I26" s="104" t="str">
        <f>CONCATENATE($F$25,".",H26)</f>
        <v>G 2.4.2</v>
      </c>
      <c r="J26" s="84" t="str">
        <f>'G 2.4'!C8</f>
        <v>Soziale und generationsbezogene Gerechtigkeit</v>
      </c>
      <c r="K26" s="89" t="str">
        <f>'G 2.4'!D8</f>
        <v/>
      </c>
      <c r="L26" s="50">
        <f t="shared" si="1"/>
        <v>-0.1</v>
      </c>
      <c r="M26" s="54" t="e">
        <f>IF(K26="X",'G 2.4'!G8,NA())</f>
        <v>#N/A</v>
      </c>
      <c r="N26" s="119">
        <f t="shared" si="2"/>
        <v>2</v>
      </c>
      <c r="O26" s="54" t="e">
        <f>IF(K26="X",'G 2.4'!F8,NA())</f>
        <v>#N/A</v>
      </c>
      <c r="P26" s="615"/>
      <c r="Q26" s="614"/>
      <c r="R26" s="614"/>
      <c r="S26" s="41">
        <f t="shared" si="0"/>
        <v>-0.1</v>
      </c>
      <c r="T26" s="41">
        <f t="shared" si="3"/>
        <v>-0.1</v>
      </c>
      <c r="U26" s="613"/>
    </row>
    <row r="27" spans="1:21" x14ac:dyDescent="0.3">
      <c r="A27" s="5"/>
      <c r="B27" s="654"/>
      <c r="C27" s="572"/>
      <c r="D27" s="572"/>
      <c r="E27" s="572"/>
      <c r="F27" s="648"/>
      <c r="G27" s="464"/>
      <c r="H27" s="84">
        <v>3</v>
      </c>
      <c r="I27" s="104" t="str">
        <f>CONCATENATE($F$25,".",H27)</f>
        <v>G 2.4.3</v>
      </c>
      <c r="J27" s="84" t="str">
        <f>'G 2.4'!C9</f>
        <v xml:space="preserve">Projektinterne Gerechtigkeit
</v>
      </c>
      <c r="K27" s="89" t="str">
        <f>'G 2.4'!D9</f>
        <v/>
      </c>
      <c r="L27" s="50">
        <f t="shared" si="1"/>
        <v>-0.1</v>
      </c>
      <c r="M27" s="54" t="e">
        <f>IF(K27="X",'G 2.4'!G9,NA())</f>
        <v>#N/A</v>
      </c>
      <c r="N27" s="119">
        <f t="shared" si="2"/>
        <v>2</v>
      </c>
      <c r="O27" s="54" t="e">
        <f>IF(K27="X",'G 2.4'!F9,NA())</f>
        <v>#N/A</v>
      </c>
      <c r="P27" s="615"/>
      <c r="Q27" s="614"/>
      <c r="R27" s="614"/>
      <c r="S27" s="41">
        <f t="shared" si="0"/>
        <v>-0.1</v>
      </c>
      <c r="T27" s="41">
        <f t="shared" si="3"/>
        <v>-0.1</v>
      </c>
      <c r="U27" s="613"/>
    </row>
    <row r="28" spans="1:21" x14ac:dyDescent="0.3">
      <c r="A28" s="5"/>
      <c r="B28" s="654"/>
      <c r="C28" s="572"/>
      <c r="D28" s="644"/>
      <c r="E28" s="644"/>
      <c r="F28" s="646"/>
      <c r="G28" s="464"/>
      <c r="H28" s="85">
        <v>4</v>
      </c>
      <c r="I28" s="105" t="str">
        <f>CONCATENATE($F$25,".",H28)</f>
        <v>G 2.4.4</v>
      </c>
      <c r="J28" s="85" t="str">
        <f>'G 2.4'!C10</f>
        <v xml:space="preserve">Nachhaltige Beschaffung
</v>
      </c>
      <c r="K28" s="90" t="str">
        <f>'G 2.4'!D10</f>
        <v/>
      </c>
      <c r="L28" s="49">
        <f t="shared" si="1"/>
        <v>-0.1</v>
      </c>
      <c r="M28" s="55" t="e">
        <f>IF(K28="X",'G 2.4'!G10,NA())</f>
        <v>#N/A</v>
      </c>
      <c r="N28" s="120">
        <f t="shared" si="2"/>
        <v>2</v>
      </c>
      <c r="O28" s="55" t="e">
        <f>IF(K28="X",'G 2.4'!F10,NA())</f>
        <v>#N/A</v>
      </c>
      <c r="P28" s="615"/>
      <c r="Q28" s="614"/>
      <c r="R28" s="614"/>
      <c r="S28" s="41">
        <f t="shared" si="0"/>
        <v>-0.1</v>
      </c>
      <c r="T28" s="41">
        <f t="shared" si="3"/>
        <v>-0.1</v>
      </c>
      <c r="U28" s="613"/>
    </row>
    <row r="29" spans="1:21" ht="15" customHeight="1" x14ac:dyDescent="0.3">
      <c r="A29" s="5"/>
      <c r="B29" s="654"/>
      <c r="C29" s="572"/>
      <c r="D29" s="643" t="s">
        <v>8</v>
      </c>
      <c r="E29" s="643" t="s">
        <v>221</v>
      </c>
      <c r="F29" s="647" t="s">
        <v>18</v>
      </c>
      <c r="G29" s="464" t="s">
        <v>190</v>
      </c>
      <c r="H29" s="86">
        <v>1</v>
      </c>
      <c r="I29" s="106" t="str">
        <f>CONCATENATE($F$29,".",H29)</f>
        <v>G 3.1.1</v>
      </c>
      <c r="J29" s="86" t="str">
        <f>'G 3.1'!C7</f>
        <v xml:space="preserve">Sicherheit
</v>
      </c>
      <c r="K29" s="94" t="str">
        <f>'G 3.1'!D7</f>
        <v/>
      </c>
      <c r="L29" s="48">
        <f t="shared" si="1"/>
        <v>-0.1</v>
      </c>
      <c r="M29" s="53" t="e">
        <f>IF(K29="X",'G 3.1'!G7,NA())</f>
        <v>#N/A</v>
      </c>
      <c r="N29" s="121">
        <f t="shared" si="2"/>
        <v>2</v>
      </c>
      <c r="O29" s="53" t="e">
        <f>IF(K29="X",'G 3.1'!F7,NA())</f>
        <v>#N/A</v>
      </c>
      <c r="P29" s="615" t="e">
        <f>IF(Q29=R29,NA(),(_xlfn.IFNA(O29,0)+_xlfn.IFNA(O30,0)+_xlfn.IFNA(O31,0))/(R29-Q29))</f>
        <v>#N/A</v>
      </c>
      <c r="Q29" s="614">
        <f>COUNTIF(O29:O31,NA())</f>
        <v>3</v>
      </c>
      <c r="R29" s="614">
        <v>3</v>
      </c>
      <c r="S29" s="41">
        <f t="shared" si="0"/>
        <v>-0.1</v>
      </c>
      <c r="T29" s="41">
        <f t="shared" si="3"/>
        <v>-0.1</v>
      </c>
      <c r="U29" s="613"/>
    </row>
    <row r="30" spans="1:21" ht="15" customHeight="1" x14ac:dyDescent="0.3">
      <c r="A30" s="5"/>
      <c r="B30" s="654"/>
      <c r="C30" s="572"/>
      <c r="D30" s="572"/>
      <c r="E30" s="572"/>
      <c r="F30" s="648"/>
      <c r="G30" s="464"/>
      <c r="H30" s="84">
        <v>2</v>
      </c>
      <c r="I30" s="104" t="str">
        <f>CONCATENATE($F$29,".",H30)</f>
        <v>G 3.1.2</v>
      </c>
      <c r="J30" s="84" t="str">
        <f>'G 3.1'!C8</f>
        <v xml:space="preserve">Resilienz
</v>
      </c>
      <c r="K30" s="89" t="str">
        <f>'G 3.1'!D8</f>
        <v/>
      </c>
      <c r="L30" s="50">
        <f t="shared" si="1"/>
        <v>-0.1</v>
      </c>
      <c r="M30" s="54" t="e">
        <f>IF(K30="X",'G 3.1'!G8,NA())</f>
        <v>#N/A</v>
      </c>
      <c r="N30" s="119">
        <f t="shared" si="2"/>
        <v>2</v>
      </c>
      <c r="O30" s="54" t="e">
        <f>IF(K30="X",'G 3.1'!F8,NA())</f>
        <v>#N/A</v>
      </c>
      <c r="P30" s="615"/>
      <c r="Q30" s="614"/>
      <c r="R30" s="614"/>
      <c r="S30" s="41">
        <f t="shared" si="0"/>
        <v>-0.1</v>
      </c>
      <c r="T30" s="41">
        <f t="shared" si="3"/>
        <v>-0.1</v>
      </c>
      <c r="U30" s="613"/>
    </row>
    <row r="31" spans="1:21" ht="15" customHeight="1" x14ac:dyDescent="0.3">
      <c r="A31" s="5"/>
      <c r="B31" s="654"/>
      <c r="C31" s="572"/>
      <c r="D31" s="572"/>
      <c r="E31" s="572"/>
      <c r="F31" s="646"/>
      <c r="G31" s="464"/>
      <c r="H31" s="85">
        <v>3</v>
      </c>
      <c r="I31" s="105" t="str">
        <f>CONCATENATE($F$29,".",H31)</f>
        <v>G 3.1.3</v>
      </c>
      <c r="J31" s="85" t="str">
        <f>'G 3.1'!C9</f>
        <v xml:space="preserve">Notfallszenarien
</v>
      </c>
      <c r="K31" s="90" t="str">
        <f>'G 3.1'!D9</f>
        <v/>
      </c>
      <c r="L31" s="49">
        <f t="shared" si="1"/>
        <v>-0.1</v>
      </c>
      <c r="M31" s="55" t="e">
        <f>IF(K31="X",'G 3.1'!G9,NA())</f>
        <v>#N/A</v>
      </c>
      <c r="N31" s="120">
        <f t="shared" si="2"/>
        <v>2</v>
      </c>
      <c r="O31" s="55" t="e">
        <f>IF(K31="X",'G 3.1'!F9,NA())</f>
        <v>#N/A</v>
      </c>
      <c r="P31" s="615"/>
      <c r="Q31" s="614"/>
      <c r="R31" s="614"/>
      <c r="S31" s="41">
        <f t="shared" si="0"/>
        <v>-0.1</v>
      </c>
      <c r="T31" s="41">
        <f t="shared" si="3"/>
        <v>-0.1</v>
      </c>
      <c r="U31" s="613"/>
    </row>
    <row r="32" spans="1:21" ht="15.75" customHeight="1" x14ac:dyDescent="0.3">
      <c r="A32" s="5"/>
      <c r="B32" s="654"/>
      <c r="C32" s="572"/>
      <c r="D32" s="572"/>
      <c r="E32" s="572"/>
      <c r="F32" s="647" t="s">
        <v>19</v>
      </c>
      <c r="G32" s="464" t="s">
        <v>191</v>
      </c>
      <c r="H32" s="86">
        <v>1</v>
      </c>
      <c r="I32" s="106" t="str">
        <f>CONCATENATE($F$32,".",H32)</f>
        <v>G 3.2.1</v>
      </c>
      <c r="J32" s="86" t="str">
        <f>'G 3.2'!C7</f>
        <v xml:space="preserve">Widerstandsfähigkeit
</v>
      </c>
      <c r="K32" s="94" t="str">
        <f>'G 3.2'!D7</f>
        <v/>
      </c>
      <c r="L32" s="48">
        <f t="shared" si="1"/>
        <v>-0.1</v>
      </c>
      <c r="M32" s="53" t="e">
        <f>IF(K32="X",'G 3.2'!G7,NA())</f>
        <v>#N/A</v>
      </c>
      <c r="N32" s="121">
        <f t="shared" si="2"/>
        <v>2</v>
      </c>
      <c r="O32" s="53" t="e">
        <f>IF(K32="X",'G 3.2'!F7,NA())</f>
        <v>#N/A</v>
      </c>
      <c r="P32" s="615" t="e">
        <f>IF(Q32=R32,NA(),(_xlfn.IFNA(O32,0)+_xlfn.IFNA(O33,0))/(R32-Q32))</f>
        <v>#N/A</v>
      </c>
      <c r="Q32" s="614">
        <f>COUNTIF(O32:O33,NA())</f>
        <v>2</v>
      </c>
      <c r="R32" s="614">
        <v>2</v>
      </c>
      <c r="S32" s="41">
        <f t="shared" si="0"/>
        <v>-0.1</v>
      </c>
      <c r="T32" s="41">
        <f t="shared" si="3"/>
        <v>-0.1</v>
      </c>
      <c r="U32" s="613"/>
    </row>
    <row r="33" spans="1:21" ht="15" customHeight="1" thickBot="1" x14ac:dyDescent="0.35">
      <c r="A33" s="5"/>
      <c r="B33" s="655"/>
      <c r="C33" s="573"/>
      <c r="D33" s="573"/>
      <c r="E33" s="573"/>
      <c r="F33" s="656"/>
      <c r="G33" s="642"/>
      <c r="H33" s="87">
        <v>2</v>
      </c>
      <c r="I33" s="107" t="str">
        <f>CONCATENATE($F$32,".",H33)</f>
        <v>G 3.2.2</v>
      </c>
      <c r="J33" s="87" t="str">
        <f>'G 3.2'!C8</f>
        <v xml:space="preserve">Sicherheitsempfinden
</v>
      </c>
      <c r="K33" s="89" t="str">
        <f>'G 3.2'!D8</f>
        <v/>
      </c>
      <c r="L33" s="50">
        <f t="shared" si="1"/>
        <v>-0.1</v>
      </c>
      <c r="M33" s="54" t="e">
        <f>IF(K33="X",'G 3.2'!G8,NA())</f>
        <v>#N/A</v>
      </c>
      <c r="N33" s="119">
        <f t="shared" si="2"/>
        <v>2</v>
      </c>
      <c r="O33" s="54" t="e">
        <f>IF(K33="X",'G 3.2'!F8,NA())</f>
        <v>#N/A</v>
      </c>
      <c r="P33" s="615"/>
      <c r="Q33" s="614"/>
      <c r="R33" s="614"/>
      <c r="S33" s="41">
        <f t="shared" si="0"/>
        <v>-0.1</v>
      </c>
      <c r="T33" s="41">
        <f t="shared" si="3"/>
        <v>-0.1</v>
      </c>
      <c r="U33" s="613"/>
    </row>
    <row r="34" spans="1:21" ht="15" customHeight="1" x14ac:dyDescent="0.3">
      <c r="A34" s="5"/>
      <c r="B34" s="657" t="s">
        <v>2</v>
      </c>
      <c r="C34" s="574" t="s">
        <v>216</v>
      </c>
      <c r="D34" s="574" t="s">
        <v>5</v>
      </c>
      <c r="E34" s="574" t="s">
        <v>222</v>
      </c>
      <c r="F34" s="627" t="s">
        <v>20</v>
      </c>
      <c r="G34" s="633" t="s">
        <v>195</v>
      </c>
      <c r="H34" s="83">
        <v>1</v>
      </c>
      <c r="I34" s="103" t="str">
        <f>CONCATENATE($F$34,".",H34)</f>
        <v>W 1.1.1</v>
      </c>
      <c r="J34" s="83" t="str">
        <f>'W 1.1'!C7</f>
        <v xml:space="preserve">Lebenszykluskosten
</v>
      </c>
      <c r="K34" s="88" t="str">
        <f>'W 1.1'!D7</f>
        <v/>
      </c>
      <c r="L34" s="98">
        <f t="shared" si="1"/>
        <v>-0.1</v>
      </c>
      <c r="M34" s="99" t="e">
        <f>IF(K34="X",'W 1.1'!G7,NA())</f>
        <v>#N/A</v>
      </c>
      <c r="N34" s="118">
        <f t="shared" si="2"/>
        <v>2</v>
      </c>
      <c r="O34" s="99" t="e">
        <f>IF(K34="X",'W 1.1'!F7,NA())</f>
        <v>#N/A</v>
      </c>
      <c r="P34" s="615" t="e">
        <f>IF(Q34=R34,NA(),(_xlfn.IFNA(O34,0)+_xlfn.IFNA(O35,0)+_xlfn.IFNA(O36,0))/(R34-Q34))</f>
        <v>#N/A</v>
      </c>
      <c r="Q34" s="614">
        <f>COUNTIF(O34:O36,NA())</f>
        <v>3</v>
      </c>
      <c r="R34" s="614">
        <v>3</v>
      </c>
      <c r="S34" s="41">
        <f t="shared" si="0"/>
        <v>-0.1</v>
      </c>
      <c r="T34" s="41">
        <f t="shared" si="3"/>
        <v>-0.1</v>
      </c>
      <c r="U34" s="613" t="e">
        <f>(_xlfn.IFNA(O34,0)+_xlfn.IFNA(O35,0)+_xlfn.IFNA(O36,0)+_xlfn.IFNA(O37,0)+_xlfn.IFNA(O38,0)+_xlfn.IFNA(O39,0)+_xlfn.IFNA(O40,0)+_xlfn.IFNA(O41,0)+_xlfn.IFNA(O42,0)+_xlfn.IFNA(O43,0)+_xlfn.IFNA(O44,0)+_xlfn.IFNA(O45,0)+_xlfn.IFNA(O46,0)+_xlfn.IFNA(O47,0)+_xlfn.IFNA(O48,0)+_xlfn.IFNA(O49,0)+_xlfn.IFNA(O50,0))/(ROWS(O34:O50)-SUM(Q34:Q50))</f>
        <v>#DIV/0!</v>
      </c>
    </row>
    <row r="35" spans="1:21" ht="15" customHeight="1" x14ac:dyDescent="0.3">
      <c r="A35" s="5"/>
      <c r="B35" s="658"/>
      <c r="C35" s="575"/>
      <c r="D35" s="575"/>
      <c r="E35" s="575"/>
      <c r="F35" s="628"/>
      <c r="G35" s="464"/>
      <c r="H35" s="84">
        <v>2</v>
      </c>
      <c r="I35" s="104" t="str">
        <f>CONCATENATE($F$34,".",H35)</f>
        <v>W 1.1.2</v>
      </c>
      <c r="J35" s="84" t="str">
        <f>'W 1.1'!C8</f>
        <v xml:space="preserve">Überwachung und Unterhalt
</v>
      </c>
      <c r="K35" s="89" t="str">
        <f>'W 1.1'!D8</f>
        <v/>
      </c>
      <c r="L35" s="50">
        <f t="shared" si="1"/>
        <v>-0.1</v>
      </c>
      <c r="M35" s="54" t="e">
        <f>IF(K35="X",'W 1.1'!G8,NA())</f>
        <v>#N/A</v>
      </c>
      <c r="N35" s="119">
        <f t="shared" si="2"/>
        <v>2</v>
      </c>
      <c r="O35" s="54" t="e">
        <f>IF(K35="X",'W 1.1'!F8,NA())</f>
        <v>#N/A</v>
      </c>
      <c r="P35" s="615"/>
      <c r="Q35" s="614"/>
      <c r="R35" s="614"/>
      <c r="S35" s="41">
        <f t="shared" si="0"/>
        <v>-0.1</v>
      </c>
      <c r="T35" s="41">
        <f t="shared" si="3"/>
        <v>-0.1</v>
      </c>
      <c r="U35" s="613"/>
    </row>
    <row r="36" spans="1:21" ht="15" customHeight="1" x14ac:dyDescent="0.3">
      <c r="A36" s="5"/>
      <c r="B36" s="658"/>
      <c r="C36" s="575"/>
      <c r="D36" s="575"/>
      <c r="E36" s="575"/>
      <c r="F36" s="629"/>
      <c r="G36" s="464"/>
      <c r="H36" s="85">
        <v>3</v>
      </c>
      <c r="I36" s="105" t="str">
        <f>CONCATENATE($F$34,".",H36)</f>
        <v>W 1.1.3</v>
      </c>
      <c r="J36" s="85" t="str">
        <f>'W 1.1'!C9</f>
        <v xml:space="preserve">Kostenbasierende Risikoanalyse
</v>
      </c>
      <c r="K36" s="90" t="str">
        <f>'W 1.1'!D9</f>
        <v/>
      </c>
      <c r="L36" s="49">
        <f t="shared" si="1"/>
        <v>-0.1</v>
      </c>
      <c r="M36" s="55" t="e">
        <f>IF(K36="X",'W 1.1'!G9,NA())</f>
        <v>#N/A</v>
      </c>
      <c r="N36" s="120">
        <f t="shared" si="2"/>
        <v>2</v>
      </c>
      <c r="O36" s="55" t="e">
        <f>IF(K36="X",'W 1.1'!F9,NA())</f>
        <v>#N/A</v>
      </c>
      <c r="P36" s="615"/>
      <c r="Q36" s="614"/>
      <c r="R36" s="614"/>
      <c r="S36" s="41">
        <f t="shared" si="0"/>
        <v>-0.1</v>
      </c>
      <c r="T36" s="41">
        <f t="shared" si="3"/>
        <v>-0.1</v>
      </c>
      <c r="U36" s="613"/>
    </row>
    <row r="37" spans="1:21" x14ac:dyDescent="0.3">
      <c r="A37" s="5"/>
      <c r="B37" s="658"/>
      <c r="C37" s="575"/>
      <c r="D37" s="575"/>
      <c r="E37" s="575"/>
      <c r="F37" s="650" t="s">
        <v>21</v>
      </c>
      <c r="G37" s="464" t="s">
        <v>288</v>
      </c>
      <c r="H37" s="86">
        <v>1</v>
      </c>
      <c r="I37" s="106" t="str">
        <f>CONCATENATE($F$37,".",H37)</f>
        <v>W 1.2.1</v>
      </c>
      <c r="J37" s="86" t="str">
        <f>'W 1.2'!C7</f>
        <v xml:space="preserve">Anpassungsfähigkeit
</v>
      </c>
      <c r="K37" s="94" t="str">
        <f>'W 1.2'!D7</f>
        <v/>
      </c>
      <c r="L37" s="48">
        <f t="shared" si="1"/>
        <v>-0.1</v>
      </c>
      <c r="M37" s="53" t="e">
        <f>IF(K37="X",'W 1.2'!G7,NA())</f>
        <v>#N/A</v>
      </c>
      <c r="N37" s="121">
        <f t="shared" si="2"/>
        <v>2</v>
      </c>
      <c r="O37" s="53" t="e">
        <f>IF(K37="X",'W 1.2'!F7,NA())</f>
        <v>#N/A</v>
      </c>
      <c r="P37" s="615" t="e">
        <f>IF(Q37=R37,NA(),(_xlfn.IFNA(O37,0)+_xlfn.IFNA(O38,0))/(R37-Q37))</f>
        <v>#N/A</v>
      </c>
      <c r="Q37" s="614">
        <f>COUNTIF(O37:O38,NA())</f>
        <v>2</v>
      </c>
      <c r="R37" s="614">
        <v>2</v>
      </c>
      <c r="S37" s="41">
        <f t="shared" si="0"/>
        <v>-0.1</v>
      </c>
      <c r="T37" s="41">
        <f t="shared" si="3"/>
        <v>-0.1</v>
      </c>
      <c r="U37" s="613"/>
    </row>
    <row r="38" spans="1:21" x14ac:dyDescent="0.3">
      <c r="A38" s="5"/>
      <c r="B38" s="658"/>
      <c r="C38" s="575"/>
      <c r="D38" s="616"/>
      <c r="E38" s="616"/>
      <c r="F38" s="629"/>
      <c r="G38" s="464"/>
      <c r="H38" s="85">
        <v>2</v>
      </c>
      <c r="I38" s="105" t="str">
        <f>CONCATENATE($F$37,".",H38)</f>
        <v>W 1.2.2</v>
      </c>
      <c r="J38" s="85" t="str">
        <f>'W 1.2'!C8</f>
        <v>Rückbaubarkeit und Wiederverwendung</v>
      </c>
      <c r="K38" s="90" t="str">
        <f>'W 1.2'!D8</f>
        <v/>
      </c>
      <c r="L38" s="49">
        <f t="shared" si="1"/>
        <v>-0.1</v>
      </c>
      <c r="M38" s="55" t="e">
        <f>IF(K38="X",'W 1.2'!G8,NA())</f>
        <v>#N/A</v>
      </c>
      <c r="N38" s="120">
        <f t="shared" si="2"/>
        <v>2</v>
      </c>
      <c r="O38" s="55" t="e">
        <f>IF(K38="X",'W 1.2'!F8,NA())</f>
        <v>#N/A</v>
      </c>
      <c r="P38" s="615"/>
      <c r="Q38" s="614"/>
      <c r="R38" s="614"/>
      <c r="S38" s="41">
        <f t="shared" si="0"/>
        <v>-0.1</v>
      </c>
      <c r="T38" s="41">
        <f t="shared" si="3"/>
        <v>-0.1</v>
      </c>
      <c r="U38" s="613"/>
    </row>
    <row r="39" spans="1:21" ht="15" customHeight="1" x14ac:dyDescent="0.3">
      <c r="A39" s="5"/>
      <c r="B39" s="658"/>
      <c r="C39" s="575"/>
      <c r="D39" s="649" t="s">
        <v>9</v>
      </c>
      <c r="E39" s="649" t="s">
        <v>223</v>
      </c>
      <c r="F39" s="650" t="s">
        <v>22</v>
      </c>
      <c r="G39" s="464" t="s">
        <v>197</v>
      </c>
      <c r="H39" s="86">
        <v>1</v>
      </c>
      <c r="I39" s="106" t="str">
        <f>CONCATENATE($F$39,".",H39)</f>
        <v>W 2.1.1</v>
      </c>
      <c r="J39" s="86" t="str">
        <f>'W 2.1'!C7</f>
        <v xml:space="preserve">Analyse der Externalitäten
</v>
      </c>
      <c r="K39" s="94" t="str">
        <f>'W 2.1'!D7</f>
        <v/>
      </c>
      <c r="L39" s="48">
        <f t="shared" si="1"/>
        <v>-0.1</v>
      </c>
      <c r="M39" s="53" t="e">
        <f>IF(K39="X",'W 2.1'!G7,NA())</f>
        <v>#N/A</v>
      </c>
      <c r="N39" s="121">
        <f t="shared" si="2"/>
        <v>2</v>
      </c>
      <c r="O39" s="53" t="e">
        <f>IF(K39="X",'W 2.1'!F7,NA())</f>
        <v>#N/A</v>
      </c>
      <c r="P39" s="615" t="e">
        <f>IF(Q39=R39,NA(),(_xlfn.IFNA(O39,0)+_xlfn.IFNA(O40,0)+_xlfn.IFNA(O41,0))/(R39-Q39))</f>
        <v>#N/A</v>
      </c>
      <c r="Q39" s="614">
        <f>COUNTIF(O39:O41,NA())</f>
        <v>3</v>
      </c>
      <c r="R39" s="614">
        <v>3</v>
      </c>
      <c r="S39" s="41">
        <f t="shared" si="0"/>
        <v>-0.1</v>
      </c>
      <c r="T39" s="41">
        <f t="shared" si="3"/>
        <v>-0.1</v>
      </c>
      <c r="U39" s="613"/>
    </row>
    <row r="40" spans="1:21" ht="15" customHeight="1" x14ac:dyDescent="0.3">
      <c r="A40" s="5"/>
      <c r="B40" s="658"/>
      <c r="C40" s="575"/>
      <c r="D40" s="575"/>
      <c r="E40" s="575"/>
      <c r="F40" s="628"/>
      <c r="G40" s="464"/>
      <c r="H40" s="84">
        <v>2</v>
      </c>
      <c r="I40" s="104" t="str">
        <f>CONCATENATE($F$39,".",H40)</f>
        <v>W 2.1.2</v>
      </c>
      <c r="J40" s="84" t="str">
        <f>'W 2.1'!C8</f>
        <v xml:space="preserve">Monitoring der Externalitäten
</v>
      </c>
      <c r="K40" s="89" t="str">
        <f>'W 2.1'!D8</f>
        <v/>
      </c>
      <c r="L40" s="50">
        <f t="shared" si="1"/>
        <v>-0.1</v>
      </c>
      <c r="M40" s="54" t="e">
        <f>IF(K40="X",'W 2.1'!G8,NA())</f>
        <v>#N/A</v>
      </c>
      <c r="N40" s="119">
        <f t="shared" si="2"/>
        <v>2</v>
      </c>
      <c r="O40" s="54" t="e">
        <f>IF(K40="X",'W 2.1'!F8,NA())</f>
        <v>#N/A</v>
      </c>
      <c r="P40" s="615"/>
      <c r="Q40" s="614"/>
      <c r="R40" s="614"/>
      <c r="S40" s="41">
        <f t="shared" si="0"/>
        <v>-0.1</v>
      </c>
      <c r="T40" s="41">
        <f t="shared" si="3"/>
        <v>-0.1</v>
      </c>
      <c r="U40" s="613"/>
    </row>
    <row r="41" spans="1:21" ht="15" customHeight="1" x14ac:dyDescent="0.3">
      <c r="A41" s="5"/>
      <c r="B41" s="658"/>
      <c r="C41" s="575"/>
      <c r="D41" s="575"/>
      <c r="E41" s="575"/>
      <c r="F41" s="629"/>
      <c r="G41" s="464"/>
      <c r="H41" s="85">
        <v>3</v>
      </c>
      <c r="I41" s="105" t="str">
        <f>CONCATENATE($F$39,".",H41)</f>
        <v>W 2.1.3</v>
      </c>
      <c r="J41" s="85" t="str">
        <f>'W 2.1'!C9</f>
        <v xml:space="preserve">Synergieeffekte
</v>
      </c>
      <c r="K41" s="90" t="str">
        <f>'W 2.1'!D9</f>
        <v/>
      </c>
      <c r="L41" s="49">
        <f t="shared" si="1"/>
        <v>-0.1</v>
      </c>
      <c r="M41" s="55" t="e">
        <f>IF(K41="X",'W 2.1'!G9,NA())</f>
        <v>#N/A</v>
      </c>
      <c r="N41" s="120">
        <f t="shared" si="2"/>
        <v>2</v>
      </c>
      <c r="O41" s="55" t="e">
        <f>IF(K41="X",'W 2.1'!F9,NA())</f>
        <v>#N/A</v>
      </c>
      <c r="P41" s="615"/>
      <c r="Q41" s="614"/>
      <c r="R41" s="614"/>
      <c r="S41" s="41">
        <f t="shared" si="0"/>
        <v>-0.1</v>
      </c>
      <c r="T41" s="41">
        <f t="shared" si="3"/>
        <v>-0.1</v>
      </c>
      <c r="U41" s="613"/>
    </row>
    <row r="42" spans="1:21" ht="15" customHeight="1" x14ac:dyDescent="0.3">
      <c r="A42" s="5"/>
      <c r="B42" s="658"/>
      <c r="C42" s="575"/>
      <c r="D42" s="575"/>
      <c r="E42" s="575"/>
      <c r="F42" s="650" t="s">
        <v>23</v>
      </c>
      <c r="G42" s="464" t="s">
        <v>198</v>
      </c>
      <c r="H42" s="86">
        <v>1</v>
      </c>
      <c r="I42" s="106" t="str">
        <f>CONCATENATE($F$42,".",H42)</f>
        <v>W 2.2.1</v>
      </c>
      <c r="J42" s="86" t="str">
        <f>'W 2.2'!C7</f>
        <v xml:space="preserve">Herkunft der Materialien
</v>
      </c>
      <c r="K42" s="94" t="str">
        <f>'W 2.2'!D7</f>
        <v/>
      </c>
      <c r="L42" s="48">
        <f t="shared" si="1"/>
        <v>-0.1</v>
      </c>
      <c r="M42" s="53" t="e">
        <f>IF(K42="X",'W 2.2'!G7,NA())</f>
        <v>#N/A</v>
      </c>
      <c r="N42" s="121">
        <f t="shared" si="2"/>
        <v>2</v>
      </c>
      <c r="O42" s="53" t="e">
        <f>IF(K42="X",'W 2.2'!F7,NA())</f>
        <v>#N/A</v>
      </c>
      <c r="P42" s="615" t="e">
        <f>IF(Q42=R42,NA(),(_xlfn.IFNA(O42,0)+_xlfn.IFNA(O43,0)+_xlfn.IFNA(O44,0)+_xlfn.IFNA(O45,0))/(R42-Q42))</f>
        <v>#N/A</v>
      </c>
      <c r="Q42" s="614">
        <f>COUNTIF(O42:O45,NA())</f>
        <v>4</v>
      </c>
      <c r="R42" s="614">
        <v>4</v>
      </c>
      <c r="S42" s="41">
        <f t="shared" si="0"/>
        <v>-0.1</v>
      </c>
      <c r="T42" s="41">
        <f t="shared" si="3"/>
        <v>-0.1</v>
      </c>
      <c r="U42" s="613"/>
    </row>
    <row r="43" spans="1:21" ht="15.75" customHeight="1" x14ac:dyDescent="0.3">
      <c r="A43" s="5"/>
      <c r="B43" s="658"/>
      <c r="C43" s="575"/>
      <c r="D43" s="575"/>
      <c r="E43" s="575"/>
      <c r="F43" s="628"/>
      <c r="G43" s="464"/>
      <c r="H43" s="84">
        <v>2</v>
      </c>
      <c r="I43" s="104" t="str">
        <f>CONCATENATE($F$42,".",H43)</f>
        <v>W 2.2.2</v>
      </c>
      <c r="J43" s="84" t="str">
        <f>'W 2.2'!C8</f>
        <v xml:space="preserve">Personelle Ressourcen
</v>
      </c>
      <c r="K43" s="89" t="str">
        <f>'W 2.2'!D8</f>
        <v/>
      </c>
      <c r="L43" s="50">
        <f t="shared" si="1"/>
        <v>-0.1</v>
      </c>
      <c r="M43" s="54" t="e">
        <f>IF(K43="X",'W 2.2'!G8,NA())</f>
        <v>#N/A</v>
      </c>
      <c r="N43" s="119">
        <f t="shared" si="2"/>
        <v>2</v>
      </c>
      <c r="O43" s="54" t="e">
        <f>IF(K43="X",'W 2.2'!F8,NA())</f>
        <v>#N/A</v>
      </c>
      <c r="P43" s="615"/>
      <c r="Q43" s="614"/>
      <c r="R43" s="614"/>
      <c r="S43" s="41">
        <f t="shared" si="0"/>
        <v>-0.1</v>
      </c>
      <c r="T43" s="41">
        <f t="shared" si="3"/>
        <v>-0.1</v>
      </c>
      <c r="U43" s="613"/>
    </row>
    <row r="44" spans="1:21" x14ac:dyDescent="0.3">
      <c r="A44" s="5"/>
      <c r="B44" s="658"/>
      <c r="C44" s="575"/>
      <c r="D44" s="575"/>
      <c r="E44" s="575"/>
      <c r="F44" s="628"/>
      <c r="G44" s="464"/>
      <c r="H44" s="84">
        <v>3</v>
      </c>
      <c r="I44" s="104" t="str">
        <f>CONCATENATE($F$42,".",H44)</f>
        <v>W 2.2.3</v>
      </c>
      <c r="J44" s="84" t="str">
        <f>'W 2.2'!C9</f>
        <v xml:space="preserve">Attraktivität der Region
</v>
      </c>
      <c r="K44" s="89" t="str">
        <f>'W 2.2'!D9</f>
        <v/>
      </c>
      <c r="L44" s="50">
        <f t="shared" si="1"/>
        <v>-0.1</v>
      </c>
      <c r="M44" s="54" t="e">
        <f>IF(K44="X",'W 2.2'!G9,NA())</f>
        <v>#N/A</v>
      </c>
      <c r="N44" s="119">
        <f t="shared" si="2"/>
        <v>2</v>
      </c>
      <c r="O44" s="54" t="e">
        <f>IF(K44="X",'W 2.2'!F9,NA())</f>
        <v>#N/A</v>
      </c>
      <c r="P44" s="615"/>
      <c r="Q44" s="614"/>
      <c r="R44" s="614"/>
      <c r="S44" s="41">
        <f t="shared" si="0"/>
        <v>-0.1</v>
      </c>
      <c r="T44" s="41">
        <f t="shared" si="3"/>
        <v>-0.1</v>
      </c>
      <c r="U44" s="613"/>
    </row>
    <row r="45" spans="1:21" x14ac:dyDescent="0.3">
      <c r="A45" s="5"/>
      <c r="B45" s="658"/>
      <c r="C45" s="575"/>
      <c r="D45" s="575"/>
      <c r="E45" s="575"/>
      <c r="F45" s="629"/>
      <c r="G45" s="464"/>
      <c r="H45" s="85">
        <v>4</v>
      </c>
      <c r="I45" s="105" t="str">
        <f>CONCATENATE($F$42,".",H45)</f>
        <v>W 2.2.4</v>
      </c>
      <c r="J45" s="85" t="str">
        <f>'W 2.2'!C10</f>
        <v xml:space="preserve">Zugangseinschränkungen
</v>
      </c>
      <c r="K45" s="90" t="str">
        <f>'W 2.2'!D10</f>
        <v/>
      </c>
      <c r="L45" s="49">
        <f t="shared" si="1"/>
        <v>-0.1</v>
      </c>
      <c r="M45" s="55" t="e">
        <f>IF(K45="X",'W 2.2'!G10,NA())</f>
        <v>#N/A</v>
      </c>
      <c r="N45" s="120">
        <f t="shared" si="2"/>
        <v>2</v>
      </c>
      <c r="O45" s="55" t="e">
        <f>IF(K45="X",'W 2.2'!F10,NA())</f>
        <v>#N/A</v>
      </c>
      <c r="P45" s="615"/>
      <c r="Q45" s="614"/>
      <c r="R45" s="614"/>
      <c r="S45" s="41">
        <f t="shared" si="0"/>
        <v>-0.1</v>
      </c>
      <c r="T45" s="41">
        <f t="shared" si="3"/>
        <v>-0.1</v>
      </c>
      <c r="U45" s="613"/>
    </row>
    <row r="46" spans="1:21" x14ac:dyDescent="0.3">
      <c r="A46" s="5"/>
      <c r="B46" s="658"/>
      <c r="C46" s="575"/>
      <c r="D46" s="575"/>
      <c r="E46" s="575"/>
      <c r="F46" s="650" t="s">
        <v>24</v>
      </c>
      <c r="G46" s="464" t="s">
        <v>199</v>
      </c>
      <c r="H46" s="86">
        <v>1</v>
      </c>
      <c r="I46" s="106" t="str">
        <f>CONCATENATE($F$46,".",H46)</f>
        <v>W 2.3.1</v>
      </c>
      <c r="J46" s="86" t="str">
        <f>'W 2.3'!C7</f>
        <v xml:space="preserve">Vorhandene Infrastrukturen
</v>
      </c>
      <c r="K46" s="94" t="str">
        <f>'W 2.3'!D7</f>
        <v/>
      </c>
      <c r="L46" s="48">
        <f t="shared" si="1"/>
        <v>-0.1</v>
      </c>
      <c r="M46" s="53" t="e">
        <f>IF(K46="X",'W 2.3'!G7,NA())</f>
        <v>#N/A</v>
      </c>
      <c r="N46" s="121">
        <f t="shared" si="2"/>
        <v>2</v>
      </c>
      <c r="O46" s="53" t="e">
        <f>IF(K46="X",'W 2.3'!F7,NA())</f>
        <v>#N/A</v>
      </c>
      <c r="P46" s="615" t="e">
        <f>IF(Q46=R46,NA(),(_xlfn.IFNA(O46,0)+_xlfn.IFNA(O47,0))/(R46-Q46))</f>
        <v>#N/A</v>
      </c>
      <c r="Q46" s="614">
        <f>COUNTIF(O46:O47,NA())</f>
        <v>2</v>
      </c>
      <c r="R46" s="614">
        <v>2</v>
      </c>
      <c r="S46" s="41">
        <f t="shared" si="0"/>
        <v>-0.1</v>
      </c>
      <c r="T46" s="41">
        <f t="shared" si="3"/>
        <v>-0.1</v>
      </c>
      <c r="U46" s="613"/>
    </row>
    <row r="47" spans="1:21" x14ac:dyDescent="0.3">
      <c r="A47" s="5"/>
      <c r="B47" s="658"/>
      <c r="C47" s="575"/>
      <c r="D47" s="616"/>
      <c r="E47" s="616"/>
      <c r="F47" s="629"/>
      <c r="G47" s="464"/>
      <c r="H47" s="85">
        <v>2</v>
      </c>
      <c r="I47" s="105" t="str">
        <f>CONCATENATE($F$46,".",H47)</f>
        <v>W 2.3.2</v>
      </c>
      <c r="J47" s="85" t="str">
        <f>'W 2.3'!C8</f>
        <v xml:space="preserve">Multifunktionalität
</v>
      </c>
      <c r="K47" s="90" t="str">
        <f>'W 2.3'!D8</f>
        <v/>
      </c>
      <c r="L47" s="49">
        <f t="shared" si="1"/>
        <v>-0.1</v>
      </c>
      <c r="M47" s="55" t="e">
        <f>IF(K47="X",'W 2.3'!G8,NA())</f>
        <v>#N/A</v>
      </c>
      <c r="N47" s="120">
        <f t="shared" si="2"/>
        <v>2</v>
      </c>
      <c r="O47" s="55" t="e">
        <f>IF(K47="X",'W 2.3'!F8,NA())</f>
        <v>#N/A</v>
      </c>
      <c r="P47" s="615"/>
      <c r="Q47" s="614"/>
      <c r="R47" s="614"/>
      <c r="S47" s="41">
        <f t="shared" si="0"/>
        <v>-0.1</v>
      </c>
      <c r="T47" s="41">
        <f t="shared" si="3"/>
        <v>-0.1</v>
      </c>
      <c r="U47" s="613"/>
    </row>
    <row r="48" spans="1:21" x14ac:dyDescent="0.3">
      <c r="A48" s="5"/>
      <c r="B48" s="658"/>
      <c r="C48" s="575"/>
      <c r="D48" s="649" t="s">
        <v>10</v>
      </c>
      <c r="E48" s="649" t="s">
        <v>224</v>
      </c>
      <c r="F48" s="650" t="s">
        <v>25</v>
      </c>
      <c r="G48" s="464" t="s">
        <v>200</v>
      </c>
      <c r="H48" s="86">
        <v>1</v>
      </c>
      <c r="I48" s="106" t="str">
        <f>CONCATENATE($F$48,".",H48)</f>
        <v>W 3.1.1</v>
      </c>
      <c r="J48" s="86" t="str">
        <f>'W 3.1'!C7</f>
        <v xml:space="preserve">Langfristige Finanzierung
</v>
      </c>
      <c r="K48" s="94" t="str">
        <f>'W 3.1'!D7</f>
        <v/>
      </c>
      <c r="L48" s="48">
        <f t="shared" si="1"/>
        <v>-0.1</v>
      </c>
      <c r="M48" s="53" t="e">
        <f>IF(K48="X",'W 3.1'!G7,NA())</f>
        <v>#N/A</v>
      </c>
      <c r="N48" s="121">
        <f t="shared" si="2"/>
        <v>2</v>
      </c>
      <c r="O48" s="53" t="e">
        <f>IF(K48="X",'W 3.1'!F7,NA())</f>
        <v>#N/A</v>
      </c>
      <c r="P48" s="615" t="e">
        <f>IF(Q48=R48,NA(),(_xlfn.IFNA(O48,0)+_xlfn.IFNA(O49,0)+_xlfn.IFNA(O50,0))/(R48-Q48))</f>
        <v>#N/A</v>
      </c>
      <c r="Q48" s="614">
        <f>COUNTIF(O48:O50,NA())</f>
        <v>3</v>
      </c>
      <c r="R48" s="614">
        <v>3</v>
      </c>
      <c r="S48" s="41">
        <f t="shared" si="0"/>
        <v>-0.1</v>
      </c>
      <c r="T48" s="41">
        <f t="shared" si="3"/>
        <v>-0.1</v>
      </c>
      <c r="U48" s="613"/>
    </row>
    <row r="49" spans="1:21" x14ac:dyDescent="0.3">
      <c r="A49" s="5"/>
      <c r="B49" s="658"/>
      <c r="C49" s="575"/>
      <c r="D49" s="575"/>
      <c r="E49" s="575"/>
      <c r="F49" s="628"/>
      <c r="G49" s="464"/>
      <c r="H49" s="84">
        <v>2</v>
      </c>
      <c r="I49" s="104" t="str">
        <f>CONCATENATE($F$48,".",H49)</f>
        <v>W 3.1.2</v>
      </c>
      <c r="J49" s="84" t="str">
        <f>'W 3.1'!C8</f>
        <v xml:space="preserve">Kostendeckungsgrad
</v>
      </c>
      <c r="K49" s="89" t="str">
        <f>'W 3.1'!D8</f>
        <v/>
      </c>
      <c r="L49" s="50">
        <f t="shared" si="1"/>
        <v>-0.1</v>
      </c>
      <c r="M49" s="54" t="e">
        <f>IF(K49="X",'W 3.1'!G8,NA())</f>
        <v>#N/A</v>
      </c>
      <c r="N49" s="119">
        <f t="shared" si="2"/>
        <v>2</v>
      </c>
      <c r="O49" s="54" t="e">
        <f>IF(K49="X",'W 3.1'!F8,NA())</f>
        <v>#N/A</v>
      </c>
      <c r="P49" s="615"/>
      <c r="Q49" s="614"/>
      <c r="R49" s="614"/>
      <c r="S49" s="41">
        <f t="shared" si="0"/>
        <v>-0.1</v>
      </c>
      <c r="T49" s="41">
        <f t="shared" si="3"/>
        <v>-0.1</v>
      </c>
      <c r="U49" s="613"/>
    </row>
    <row r="50" spans="1:21" ht="17.25" thickBot="1" x14ac:dyDescent="0.35">
      <c r="A50" s="5"/>
      <c r="B50" s="659"/>
      <c r="C50" s="576"/>
      <c r="D50" s="576"/>
      <c r="E50" s="576"/>
      <c r="F50" s="660"/>
      <c r="G50" s="642"/>
      <c r="H50" s="84">
        <v>3</v>
      </c>
      <c r="I50" s="104" t="str">
        <f>CONCATENATE($F$48,".",H50)</f>
        <v>W 3.1.3</v>
      </c>
      <c r="J50" s="84" t="str">
        <f>'W 3.1'!C9</f>
        <v xml:space="preserve">Finanzierung der Risiken
</v>
      </c>
      <c r="K50" s="89" t="str">
        <f>'W 3.1'!D9</f>
        <v/>
      </c>
      <c r="L50" s="50">
        <f t="shared" si="1"/>
        <v>-0.1</v>
      </c>
      <c r="M50" s="54" t="e">
        <f>IF(K50="X",'W 3.1'!G9,NA())</f>
        <v>#N/A</v>
      </c>
      <c r="N50" s="122">
        <f t="shared" si="2"/>
        <v>2</v>
      </c>
      <c r="O50" s="54" t="e">
        <f>IF(K50="X",'W 3.1'!F9,NA())</f>
        <v>#N/A</v>
      </c>
      <c r="P50" s="615"/>
      <c r="Q50" s="614"/>
      <c r="R50" s="614"/>
      <c r="S50" s="41">
        <f t="shared" si="0"/>
        <v>-0.1</v>
      </c>
      <c r="T50" s="41">
        <f t="shared" si="3"/>
        <v>-0.1</v>
      </c>
      <c r="U50" s="613"/>
    </row>
    <row r="51" spans="1:21" ht="16.5" customHeight="1" x14ac:dyDescent="0.3">
      <c r="A51" s="5"/>
      <c r="B51" s="617" t="s">
        <v>3</v>
      </c>
      <c r="C51" s="528" t="s">
        <v>217</v>
      </c>
      <c r="D51" s="528" t="s">
        <v>37</v>
      </c>
      <c r="E51" s="528" t="s">
        <v>225</v>
      </c>
      <c r="F51" s="632" t="s">
        <v>26</v>
      </c>
      <c r="G51" s="633" t="s">
        <v>161</v>
      </c>
      <c r="H51" s="83">
        <v>1</v>
      </c>
      <c r="I51" s="103" t="str">
        <f>CONCATENATE($F$51,".",H51)</f>
        <v>U 1.1.1</v>
      </c>
      <c r="J51" s="83" t="str">
        <f>'U 1.1'!C7</f>
        <v xml:space="preserve">Energiebedarf
</v>
      </c>
      <c r="K51" s="88" t="str">
        <f>'U 1.1'!D7</f>
        <v/>
      </c>
      <c r="L51" s="98">
        <f t="shared" si="1"/>
        <v>-0.1</v>
      </c>
      <c r="M51" s="99" t="e">
        <f>IF(K51="X",'U 1.1'!G7,NA())</f>
        <v>#N/A</v>
      </c>
      <c r="N51" s="118">
        <f t="shared" si="2"/>
        <v>2</v>
      </c>
      <c r="O51" s="99" t="e">
        <f>IF(K51="X",'U 1.1'!F7,NA())</f>
        <v>#N/A</v>
      </c>
      <c r="P51" s="615" t="e">
        <f>IF(Q51=R51,NA(),(_xlfn.IFNA(O51,0)+_xlfn.IFNA(O52,0)+_xlfn.IFNA(O53,0))/(R51-Q51))</f>
        <v>#N/A</v>
      </c>
      <c r="Q51" s="614">
        <f>COUNTIF(O51:O53,NA())</f>
        <v>3</v>
      </c>
      <c r="R51" s="614">
        <v>3</v>
      </c>
      <c r="S51" s="41">
        <f>IF(ISNA(M51),-0.1,IF(M51=0,0.1,M51))</f>
        <v>-0.1</v>
      </c>
      <c r="T51" s="41">
        <f t="shared" si="3"/>
        <v>-0.1</v>
      </c>
      <c r="U51" s="613" t="e">
        <f>(_xlfn.IFNA(O51,0)+_xlfn.IFNA(O52,0)+_xlfn.IFNA(O53,0)+_xlfn.IFNA(O54,0)+_xlfn.IFNA(O55,0)+_xlfn.IFNA(O56,0)+_xlfn.IFNA(O57,0)+_xlfn.IFNA(O58,0)+_xlfn.IFNA(O59,0)+_xlfn.IFNA(O60,0)+_xlfn.IFNA(O61,0)+_xlfn.IFNA(O62,0)+_xlfn.IFNA(O63,0)+_xlfn.IFNA(O64,0)+_xlfn.IFNA(O65,0)+_xlfn.IFNA(O66,0)+_xlfn.IFNA(O67,0)+_xlfn.IFNA(O68,0)+_xlfn.IFNA(O69,0)+_xlfn.IFNA(O70,0)+_xlfn.IFNA(O71,0)+_xlfn.IFNA(O72,0)+_xlfn.IFNA(O73,0)+_xlfn.IFNA(O74,0)+_xlfn.IFNA(O75,0)+_xlfn.IFNA(O76,0)+_xlfn.IFNA(O77,0)+_xlfn.IFNA(O78,0))/(ROWS(O51:O78)-SUM(Q51:Q78))</f>
        <v>#DIV/0!</v>
      </c>
    </row>
    <row r="52" spans="1:21" ht="16.5" customHeight="1" x14ac:dyDescent="0.3">
      <c r="A52" s="5"/>
      <c r="B52" s="618"/>
      <c r="C52" s="529"/>
      <c r="D52" s="529"/>
      <c r="E52" s="529"/>
      <c r="F52" s="621"/>
      <c r="G52" s="464"/>
      <c r="H52" s="84">
        <v>2</v>
      </c>
      <c r="I52" s="104" t="str">
        <f>CONCATENATE($F$51,".",H52)</f>
        <v>U 1.1.2</v>
      </c>
      <c r="J52" s="84" t="str">
        <f>'U 1.1'!C8</f>
        <v xml:space="preserve">Erneuerbare Energien
</v>
      </c>
      <c r="K52" s="89" t="str">
        <f>'U 1.1'!D8</f>
        <v/>
      </c>
      <c r="L52" s="50">
        <f t="shared" si="1"/>
        <v>-0.1</v>
      </c>
      <c r="M52" s="54" t="e">
        <f>IF(K52="X",'U 1.1'!G8,NA())</f>
        <v>#N/A</v>
      </c>
      <c r="N52" s="119">
        <f t="shared" si="2"/>
        <v>2</v>
      </c>
      <c r="O52" s="54" t="e">
        <f>IF(K52="X",'U 1.1'!F8,NA())</f>
        <v>#N/A</v>
      </c>
      <c r="P52" s="615"/>
      <c r="Q52" s="614"/>
      <c r="R52" s="614"/>
      <c r="S52" s="41">
        <f t="shared" si="0"/>
        <v>-0.1</v>
      </c>
      <c r="T52" s="41">
        <f t="shared" si="3"/>
        <v>-0.1</v>
      </c>
      <c r="U52" s="613"/>
    </row>
    <row r="53" spans="1:21" ht="16.5" customHeight="1" x14ac:dyDescent="0.3">
      <c r="A53" s="5"/>
      <c r="B53" s="618"/>
      <c r="C53" s="529"/>
      <c r="D53" s="529"/>
      <c r="E53" s="529"/>
      <c r="F53" s="622"/>
      <c r="G53" s="464"/>
      <c r="H53" s="85">
        <v>3</v>
      </c>
      <c r="I53" s="105" t="str">
        <f>CONCATENATE($F$51,".",H53)</f>
        <v>U 1.1.3</v>
      </c>
      <c r="J53" s="85" t="str">
        <f>'U 1.1'!C9</f>
        <v xml:space="preserve">Energiemonitoring
</v>
      </c>
      <c r="K53" s="90" t="str">
        <f>'U 1.1'!D9</f>
        <v/>
      </c>
      <c r="L53" s="49">
        <f t="shared" si="1"/>
        <v>-0.1</v>
      </c>
      <c r="M53" s="55" t="e">
        <f>IF(K53="X",'U 1.1'!G9,NA())</f>
        <v>#N/A</v>
      </c>
      <c r="N53" s="120">
        <f t="shared" si="2"/>
        <v>2</v>
      </c>
      <c r="O53" s="55" t="e">
        <f>IF(K53="X",'U 1.1'!F9,NA())</f>
        <v>#N/A</v>
      </c>
      <c r="P53" s="615"/>
      <c r="Q53" s="614"/>
      <c r="R53" s="614"/>
      <c r="S53" s="41">
        <f t="shared" si="0"/>
        <v>-0.1</v>
      </c>
      <c r="T53" s="41">
        <f t="shared" si="3"/>
        <v>-0.1</v>
      </c>
      <c r="U53" s="613"/>
    </row>
    <row r="54" spans="1:21" x14ac:dyDescent="0.3">
      <c r="A54" s="5"/>
      <c r="B54" s="618"/>
      <c r="C54" s="529"/>
      <c r="D54" s="529"/>
      <c r="E54" s="529"/>
      <c r="F54" s="620" t="s">
        <v>27</v>
      </c>
      <c r="G54" s="464" t="s">
        <v>278</v>
      </c>
      <c r="H54" s="86">
        <v>1</v>
      </c>
      <c r="I54" s="106" t="str">
        <f>CONCATENATE($F$54,".",H54)</f>
        <v>U 1.2.1</v>
      </c>
      <c r="J54" s="86" t="str">
        <f>'U 1.2'!C7</f>
        <v xml:space="preserve">Flächennutzung
</v>
      </c>
      <c r="K54" s="94" t="str">
        <f>'U 1.2'!D7</f>
        <v/>
      </c>
      <c r="L54" s="48">
        <f t="shared" si="1"/>
        <v>-0.1</v>
      </c>
      <c r="M54" s="53" t="e">
        <f>IF(K54="X",'U 1.2'!G7,NA())</f>
        <v>#N/A</v>
      </c>
      <c r="N54" s="121">
        <f t="shared" si="2"/>
        <v>2</v>
      </c>
      <c r="O54" s="53" t="e">
        <f>IF(K54="X",'U 1.2'!F7,NA())</f>
        <v>#N/A</v>
      </c>
      <c r="P54" s="615" t="e">
        <f>IF(Q54=R54,NA(),(_xlfn.IFNA(O54,0)+_xlfn.IFNA(O55,0))/(R54-Q54))</f>
        <v>#N/A</v>
      </c>
      <c r="Q54" s="614">
        <f>COUNTIF(O54:O55,NA())</f>
        <v>2</v>
      </c>
      <c r="R54" s="614">
        <v>2</v>
      </c>
      <c r="S54" s="41">
        <f t="shared" si="0"/>
        <v>-0.1</v>
      </c>
      <c r="T54" s="41">
        <f t="shared" si="3"/>
        <v>-0.1</v>
      </c>
      <c r="U54" s="613"/>
    </row>
    <row r="55" spans="1:21" x14ac:dyDescent="0.3">
      <c r="A55" s="5"/>
      <c r="B55" s="618"/>
      <c r="C55" s="529"/>
      <c r="D55" s="529"/>
      <c r="E55" s="529"/>
      <c r="F55" s="622"/>
      <c r="G55" s="464"/>
      <c r="H55" s="85">
        <v>2</v>
      </c>
      <c r="I55" s="105" t="str">
        <f>CONCATENATE($F$54,".",H55)</f>
        <v>U 1.2.2</v>
      </c>
      <c r="J55" s="85" t="str">
        <f>'U 1.2'!C8</f>
        <v xml:space="preserve">Umgang mit Boden
</v>
      </c>
      <c r="K55" s="90" t="str">
        <f>'U 1.2'!D8</f>
        <v/>
      </c>
      <c r="L55" s="49">
        <f t="shared" si="1"/>
        <v>-0.1</v>
      </c>
      <c r="M55" s="55" t="e">
        <f>IF(K55="X",'U 1.2'!G8,NA())</f>
        <v>#N/A</v>
      </c>
      <c r="N55" s="120">
        <f t="shared" si="2"/>
        <v>2</v>
      </c>
      <c r="O55" s="55" t="e">
        <f>IF(K55="X",'U 1.2'!F8,NA())</f>
        <v>#N/A</v>
      </c>
      <c r="P55" s="615"/>
      <c r="Q55" s="614"/>
      <c r="R55" s="614"/>
      <c r="S55" s="41">
        <f t="shared" si="0"/>
        <v>-0.1</v>
      </c>
      <c r="T55" s="41">
        <f t="shared" si="3"/>
        <v>-0.1</v>
      </c>
      <c r="U55" s="613"/>
    </row>
    <row r="56" spans="1:21" x14ac:dyDescent="0.3">
      <c r="A56" s="5"/>
      <c r="B56" s="618"/>
      <c r="C56" s="529"/>
      <c r="D56" s="529"/>
      <c r="E56" s="529"/>
      <c r="F56" s="620" t="s">
        <v>28</v>
      </c>
      <c r="G56" s="464" t="s">
        <v>238</v>
      </c>
      <c r="H56" s="86">
        <v>1</v>
      </c>
      <c r="I56" s="106" t="str">
        <f>CONCATENATE($F$56,".",H56)</f>
        <v>U 1.3.1</v>
      </c>
      <c r="J56" s="86" t="str">
        <f>'U 1.3'!C7</f>
        <v xml:space="preserve">Untersuchung belasteter Standorte
</v>
      </c>
      <c r="K56" s="94" t="str">
        <f>'U 1.3'!D7</f>
        <v/>
      </c>
      <c r="L56" s="48">
        <f t="shared" si="1"/>
        <v>-0.1</v>
      </c>
      <c r="M56" s="53" t="e">
        <f>IF(K56="X",'U 1.3'!G7,NA())</f>
        <v>#N/A</v>
      </c>
      <c r="N56" s="121">
        <f t="shared" si="2"/>
        <v>2</v>
      </c>
      <c r="O56" s="53" t="e">
        <f>IF(K56="X",'U 1.3'!F7,NA())</f>
        <v>#N/A</v>
      </c>
      <c r="P56" s="615" t="e">
        <f>IF(Q56=R56,NA(),(_xlfn.IFNA(O56,0)+_xlfn.IFNA(O57,0))/(R56-Q56))</f>
        <v>#N/A</v>
      </c>
      <c r="Q56" s="614">
        <f>COUNTIF(O56:O57,NA())</f>
        <v>2</v>
      </c>
      <c r="R56" s="614">
        <v>2</v>
      </c>
      <c r="S56" s="41">
        <f t="shared" si="0"/>
        <v>-0.1</v>
      </c>
      <c r="T56" s="41">
        <f t="shared" si="3"/>
        <v>-0.1</v>
      </c>
      <c r="U56" s="613"/>
    </row>
    <row r="57" spans="1:21" x14ac:dyDescent="0.3">
      <c r="A57" s="5"/>
      <c r="B57" s="618"/>
      <c r="C57" s="529"/>
      <c r="D57" s="529"/>
      <c r="E57" s="529"/>
      <c r="F57" s="621"/>
      <c r="G57" s="464"/>
      <c r="H57" s="84">
        <v>2</v>
      </c>
      <c r="I57" s="104" t="str">
        <f>CONCATENATE($F$56,".",H57)</f>
        <v>U 1.3.2</v>
      </c>
      <c r="J57" s="84" t="str">
        <f>'U 1.3'!C8</f>
        <v xml:space="preserve">Eingriffe auf belasteten Standorten
</v>
      </c>
      <c r="K57" s="89" t="str">
        <f>'U 1.3'!D8</f>
        <v/>
      </c>
      <c r="L57" s="50">
        <f t="shared" si="1"/>
        <v>-0.1</v>
      </c>
      <c r="M57" s="54" t="e">
        <f>IF(K57="X",'U 1.3'!G8,NA())</f>
        <v>#N/A</v>
      </c>
      <c r="N57" s="119">
        <f t="shared" si="2"/>
        <v>2</v>
      </c>
      <c r="O57" s="54" t="e">
        <f>IF(K57="X",'U 1.3'!F8,NA())</f>
        <v>#N/A</v>
      </c>
      <c r="P57" s="615"/>
      <c r="Q57" s="614"/>
      <c r="R57" s="614"/>
      <c r="S57" s="41">
        <f t="shared" si="0"/>
        <v>-0.1</v>
      </c>
      <c r="T57" s="41">
        <f t="shared" si="3"/>
        <v>-0.1</v>
      </c>
      <c r="U57" s="613"/>
    </row>
    <row r="58" spans="1:21" ht="18.75" customHeight="1" x14ac:dyDescent="0.3">
      <c r="A58" s="5"/>
      <c r="B58" s="618"/>
      <c r="C58" s="529"/>
      <c r="D58" s="529"/>
      <c r="E58" s="529"/>
      <c r="F58" s="620" t="s">
        <v>35</v>
      </c>
      <c r="G58" s="464" t="s">
        <v>289</v>
      </c>
      <c r="H58" s="86">
        <v>1</v>
      </c>
      <c r="I58" s="106" t="str">
        <f>CONCATENATE($F$58,".",H58)</f>
        <v>U 1.4.1</v>
      </c>
      <c r="J58" s="86" t="str">
        <f>'U 1.4'!C7</f>
        <v xml:space="preserve">Unverschmutzte Abfälle
</v>
      </c>
      <c r="K58" s="94" t="str">
        <f>'U 1.4'!D7</f>
        <v/>
      </c>
      <c r="L58" s="48">
        <f t="shared" si="1"/>
        <v>-0.1</v>
      </c>
      <c r="M58" s="53" t="e">
        <f>IF(K58="X",'U 1.4'!G7,NA())</f>
        <v>#N/A</v>
      </c>
      <c r="N58" s="121">
        <f t="shared" si="2"/>
        <v>2</v>
      </c>
      <c r="O58" s="53" t="e">
        <f>IF(K58="X",'U 1.4'!F7,NA())</f>
        <v>#N/A</v>
      </c>
      <c r="P58" s="615" t="e">
        <f>IF(Q58=R58,NA(),(_xlfn.IFNA(O58,0)+_xlfn.IFNA(O59,0))/(R58-Q58))</f>
        <v>#N/A</v>
      </c>
      <c r="Q58" s="614">
        <f>COUNTIF(O58:O59,NA())</f>
        <v>2</v>
      </c>
      <c r="R58" s="614">
        <v>2</v>
      </c>
      <c r="S58" s="41">
        <f t="shared" si="0"/>
        <v>-0.1</v>
      </c>
      <c r="T58" s="41">
        <f t="shared" si="3"/>
        <v>-0.1</v>
      </c>
      <c r="U58" s="613"/>
    </row>
    <row r="59" spans="1:21" ht="18.75" customHeight="1" x14ac:dyDescent="0.3">
      <c r="A59" s="5"/>
      <c r="B59" s="618"/>
      <c r="C59" s="529"/>
      <c r="D59" s="529"/>
      <c r="E59" s="529"/>
      <c r="F59" s="622"/>
      <c r="G59" s="464"/>
      <c r="H59" s="85">
        <v>2</v>
      </c>
      <c r="I59" s="105" t="str">
        <f>CONCATENATE($F$58,".",H59)</f>
        <v>U 1.4.2</v>
      </c>
      <c r="J59" s="85" t="str">
        <f>'U 1.4'!C8</f>
        <v xml:space="preserve">Verschmutzte Abfälle
</v>
      </c>
      <c r="K59" s="90" t="str">
        <f>'U 1.4'!D8</f>
        <v/>
      </c>
      <c r="L59" s="49">
        <f t="shared" si="1"/>
        <v>-0.1</v>
      </c>
      <c r="M59" s="55" t="e">
        <f>IF(K59="X",'U 1.4'!G8,NA())</f>
        <v>#N/A</v>
      </c>
      <c r="N59" s="120">
        <f t="shared" si="2"/>
        <v>2</v>
      </c>
      <c r="O59" s="55" t="e">
        <f>IF(K59="X",'U 1.4'!F8,NA())</f>
        <v>#N/A</v>
      </c>
      <c r="P59" s="615"/>
      <c r="Q59" s="614"/>
      <c r="R59" s="614"/>
      <c r="S59" s="41">
        <f t="shared" si="0"/>
        <v>-0.1</v>
      </c>
      <c r="T59" s="41">
        <f t="shared" si="3"/>
        <v>-0.1</v>
      </c>
      <c r="U59" s="613"/>
    </row>
    <row r="60" spans="1:21" x14ac:dyDescent="0.3">
      <c r="A60" s="5"/>
      <c r="B60" s="618"/>
      <c r="C60" s="529"/>
      <c r="D60" s="529"/>
      <c r="E60" s="529"/>
      <c r="F60" s="620" t="s">
        <v>36</v>
      </c>
      <c r="G60" s="464" t="s">
        <v>205</v>
      </c>
      <c r="H60" s="86">
        <v>1</v>
      </c>
      <c r="I60" s="106" t="str">
        <f>CONCATENATE($F$60,".",H60)</f>
        <v>U 1.5.1</v>
      </c>
      <c r="J60" s="86" t="str">
        <f>'U 1.5'!C7</f>
        <v xml:space="preserve">Materialbedarf
</v>
      </c>
      <c r="K60" s="94" t="str">
        <f>'U 1.5'!D7</f>
        <v/>
      </c>
      <c r="L60" s="48">
        <f t="shared" si="1"/>
        <v>-0.1</v>
      </c>
      <c r="M60" s="53" t="e">
        <f>IF(K60="X",'U 1.5'!G7,NA())</f>
        <v>#N/A</v>
      </c>
      <c r="N60" s="121">
        <f t="shared" si="2"/>
        <v>2</v>
      </c>
      <c r="O60" s="53" t="e">
        <f>IF(K60="X",'U 1.5'!F7,NA())</f>
        <v>#N/A</v>
      </c>
      <c r="P60" s="615" t="e">
        <f>IF(Q60=R60,NA(),(_xlfn.IFNA(O60,0)+_xlfn.IFNA(O61,0)+_xlfn.IFNA(O62,0))/(R60-Q60))</f>
        <v>#N/A</v>
      </c>
      <c r="Q60" s="614">
        <f>COUNTIF(O60:O62,NA())</f>
        <v>3</v>
      </c>
      <c r="R60" s="614">
        <v>3</v>
      </c>
      <c r="S60" s="41">
        <f t="shared" si="0"/>
        <v>-0.1</v>
      </c>
      <c r="T60" s="41">
        <f t="shared" si="3"/>
        <v>-0.1</v>
      </c>
      <c r="U60" s="613"/>
    </row>
    <row r="61" spans="1:21" x14ac:dyDescent="0.3">
      <c r="A61" s="5"/>
      <c r="B61" s="618"/>
      <c r="C61" s="529"/>
      <c r="D61" s="529"/>
      <c r="E61" s="529"/>
      <c r="F61" s="621"/>
      <c r="G61" s="464"/>
      <c r="H61" s="84">
        <v>2</v>
      </c>
      <c r="I61" s="104" t="str">
        <f>CONCATENATE($F$60,".",H61)</f>
        <v>U 1.5.2</v>
      </c>
      <c r="J61" s="84" t="str">
        <f>'U 1.5'!C8</f>
        <v>Methoden und Produkte des Unterhalts</v>
      </c>
      <c r="K61" s="89" t="str">
        <f>'U 1.5'!D8</f>
        <v/>
      </c>
      <c r="L61" s="50">
        <f t="shared" si="1"/>
        <v>-0.1</v>
      </c>
      <c r="M61" s="54" t="e">
        <f>IF(K61="X",'U 1.5'!G8,NA())</f>
        <v>#N/A</v>
      </c>
      <c r="N61" s="119">
        <f t="shared" si="2"/>
        <v>2</v>
      </c>
      <c r="O61" s="54" t="e">
        <f>IF(K61="X",'U 1.5'!F8,NA())</f>
        <v>#N/A</v>
      </c>
      <c r="P61" s="615"/>
      <c r="Q61" s="614"/>
      <c r="R61" s="614"/>
      <c r="S61" s="41">
        <f t="shared" si="0"/>
        <v>-0.1</v>
      </c>
      <c r="T61" s="41">
        <f t="shared" si="3"/>
        <v>-0.1</v>
      </c>
      <c r="U61" s="613"/>
    </row>
    <row r="62" spans="1:21" x14ac:dyDescent="0.3">
      <c r="A62" s="5"/>
      <c r="B62" s="618"/>
      <c r="C62" s="529"/>
      <c r="D62" s="534"/>
      <c r="E62" s="534"/>
      <c r="F62" s="622"/>
      <c r="G62" s="464"/>
      <c r="H62" s="85">
        <v>3</v>
      </c>
      <c r="I62" s="105" t="str">
        <f>CONCATENATE($F$60,".",H62)</f>
        <v>U 1.5.3</v>
      </c>
      <c r="J62" s="85" t="str">
        <f>'U 1.5'!C9</f>
        <v xml:space="preserve">Trennbarkeit
</v>
      </c>
      <c r="K62" s="90" t="str">
        <f>'U 1.5'!D9</f>
        <v/>
      </c>
      <c r="L62" s="49">
        <f t="shared" si="1"/>
        <v>-0.1</v>
      </c>
      <c r="M62" s="55" t="e">
        <f>IF(K62="X",'U 1.5'!G9,NA())</f>
        <v>#N/A</v>
      </c>
      <c r="N62" s="120">
        <f t="shared" si="2"/>
        <v>2</v>
      </c>
      <c r="O62" s="55" t="e">
        <f>IF(K62="X",'U 1.5'!F9,NA())</f>
        <v>#N/A</v>
      </c>
      <c r="P62" s="615"/>
      <c r="Q62" s="614"/>
      <c r="R62" s="614"/>
      <c r="S62" s="41">
        <f t="shared" si="0"/>
        <v>-0.1</v>
      </c>
      <c r="T62" s="41">
        <f t="shared" si="3"/>
        <v>-0.1</v>
      </c>
      <c r="U62" s="613"/>
    </row>
    <row r="63" spans="1:21" x14ac:dyDescent="0.3">
      <c r="A63" s="5"/>
      <c r="B63" s="618"/>
      <c r="C63" s="529"/>
      <c r="D63" s="626" t="s">
        <v>38</v>
      </c>
      <c r="E63" s="626" t="s">
        <v>226</v>
      </c>
      <c r="F63" s="620" t="s">
        <v>29</v>
      </c>
      <c r="G63" s="464" t="s">
        <v>206</v>
      </c>
      <c r="H63" s="86">
        <v>1</v>
      </c>
      <c r="I63" s="106" t="str">
        <f>CONCATENATE($F$63,".",H63)</f>
        <v>U 2.1.1</v>
      </c>
      <c r="J63" s="86" t="str">
        <f>'U 2.1'!C7</f>
        <v xml:space="preserve">Treibhausgasemissionen
</v>
      </c>
      <c r="K63" s="94" t="str">
        <f>'U 2.1'!D7</f>
        <v/>
      </c>
      <c r="L63" s="48">
        <f t="shared" si="1"/>
        <v>-0.1</v>
      </c>
      <c r="M63" s="53" t="e">
        <f>IF(K63="X",'U 2.1'!G7,NA())</f>
        <v>#N/A</v>
      </c>
      <c r="N63" s="121">
        <f t="shared" si="2"/>
        <v>2</v>
      </c>
      <c r="O63" s="53" t="e">
        <f>IF(K63="X",'U 2.1'!F7,NA())</f>
        <v>#N/A</v>
      </c>
      <c r="P63" s="615" t="e">
        <f>IF(Q63=R63,NA(),(_xlfn.IFNA(O63,0)+_xlfn.IFNA(O64,0)+_xlfn.IFNA(O65,0))/(R63-Q63))</f>
        <v>#N/A</v>
      </c>
      <c r="Q63" s="614">
        <f>COUNTIF(O63:O65,NA())</f>
        <v>3</v>
      </c>
      <c r="R63" s="614">
        <v>3</v>
      </c>
      <c r="S63" s="41">
        <f t="shared" si="0"/>
        <v>-0.1</v>
      </c>
      <c r="T63" s="41">
        <f t="shared" si="3"/>
        <v>-0.1</v>
      </c>
      <c r="U63" s="613"/>
    </row>
    <row r="64" spans="1:21" x14ac:dyDescent="0.3">
      <c r="A64" s="5"/>
      <c r="B64" s="618"/>
      <c r="C64" s="529"/>
      <c r="D64" s="529"/>
      <c r="E64" s="529"/>
      <c r="F64" s="621"/>
      <c r="G64" s="464"/>
      <c r="H64" s="84">
        <v>2</v>
      </c>
      <c r="I64" s="104" t="str">
        <f>CONCATENATE($F$63,".",H64)</f>
        <v>U 2.1.2</v>
      </c>
      <c r="J64" s="84" t="str">
        <f>'U 2.1'!C8</f>
        <v xml:space="preserve">Klimakompensation
</v>
      </c>
      <c r="K64" s="89" t="str">
        <f>'U 2.1'!D8</f>
        <v/>
      </c>
      <c r="L64" s="50">
        <f t="shared" si="1"/>
        <v>-0.1</v>
      </c>
      <c r="M64" s="54" t="e">
        <f>IF(K64="X",'U 2.1'!G8,NA())</f>
        <v>#N/A</v>
      </c>
      <c r="N64" s="119">
        <f t="shared" si="2"/>
        <v>2</v>
      </c>
      <c r="O64" s="54" t="e">
        <f>IF(K64="X",'U 2.1'!F8,NA())</f>
        <v>#N/A</v>
      </c>
      <c r="P64" s="615"/>
      <c r="Q64" s="614"/>
      <c r="R64" s="614"/>
      <c r="S64" s="41">
        <f t="shared" si="0"/>
        <v>-0.1</v>
      </c>
      <c r="T64" s="41">
        <f t="shared" si="3"/>
        <v>-0.1</v>
      </c>
      <c r="U64" s="613"/>
    </row>
    <row r="65" spans="1:21" x14ac:dyDescent="0.3">
      <c r="A65" s="5"/>
      <c r="B65" s="618"/>
      <c r="C65" s="529"/>
      <c r="D65" s="529"/>
      <c r="E65" s="529"/>
      <c r="F65" s="622"/>
      <c r="G65" s="464"/>
      <c r="H65" s="85">
        <v>3</v>
      </c>
      <c r="I65" s="105" t="str">
        <f>CONCATENATE($F$63,".",H65)</f>
        <v>U 2.1.3</v>
      </c>
      <c r="J65" s="85" t="str">
        <f>'U 2.1'!C9</f>
        <v xml:space="preserve">Mikroklima
</v>
      </c>
      <c r="K65" s="90" t="str">
        <f>'U 2.1'!D9</f>
        <v/>
      </c>
      <c r="L65" s="49">
        <f t="shared" si="1"/>
        <v>-0.1</v>
      </c>
      <c r="M65" s="55" t="e">
        <f>IF(K65="X",'U 2.1'!G9,NA())</f>
        <v>#N/A</v>
      </c>
      <c r="N65" s="120">
        <f t="shared" si="2"/>
        <v>2</v>
      </c>
      <c r="O65" s="55" t="e">
        <f>IF(K65="X",'U 2.1'!F9,NA())</f>
        <v>#N/A</v>
      </c>
      <c r="P65" s="615"/>
      <c r="Q65" s="614"/>
      <c r="R65" s="614"/>
      <c r="S65" s="41">
        <f t="shared" si="0"/>
        <v>-0.1</v>
      </c>
      <c r="T65" s="41">
        <f t="shared" si="3"/>
        <v>-0.1</v>
      </c>
      <c r="U65" s="613"/>
    </row>
    <row r="66" spans="1:21" ht="16.5" customHeight="1" x14ac:dyDescent="0.3">
      <c r="A66" s="5"/>
      <c r="B66" s="618"/>
      <c r="C66" s="529"/>
      <c r="D66" s="529"/>
      <c r="E66" s="529"/>
      <c r="F66" s="620" t="s">
        <v>30</v>
      </c>
      <c r="G66" s="464" t="s">
        <v>207</v>
      </c>
      <c r="H66" s="86">
        <v>1</v>
      </c>
      <c r="I66" s="106" t="str">
        <f>CONCATENATE($F$66,".",H66)</f>
        <v>U 2.2.1</v>
      </c>
      <c r="J66" s="86" t="str">
        <f>'U 2.2'!C7</f>
        <v xml:space="preserve">Luftschadstoffe und Gerüche
</v>
      </c>
      <c r="K66" s="94" t="str">
        <f>'U 2.2'!D7</f>
        <v/>
      </c>
      <c r="L66" s="48">
        <f t="shared" si="1"/>
        <v>-0.1</v>
      </c>
      <c r="M66" s="53" t="e">
        <f>IF(K66="X",'U 2.2'!G7,NA())</f>
        <v>#N/A</v>
      </c>
      <c r="N66" s="121">
        <f t="shared" si="2"/>
        <v>2</v>
      </c>
      <c r="O66" s="53" t="e">
        <f>IF(K66="X",'U 2.2'!F7,NA())</f>
        <v>#N/A</v>
      </c>
      <c r="P66" s="615" t="e">
        <f>IF(Q66=R66,NA(),(_xlfn.IFNA(O66,0)+_xlfn.IFNA(O67,0)+_xlfn.IFNA(O68,0)+_xlfn.IFNA(O69,0))/(R66-Q66))</f>
        <v>#N/A</v>
      </c>
      <c r="Q66" s="614">
        <f>COUNTIF(O66:O69,NA())</f>
        <v>4</v>
      </c>
      <c r="R66" s="614">
        <v>4</v>
      </c>
      <c r="S66" s="41">
        <f t="shared" si="0"/>
        <v>-0.1</v>
      </c>
      <c r="T66" s="41">
        <f t="shared" si="3"/>
        <v>-0.1</v>
      </c>
      <c r="U66" s="613"/>
    </row>
    <row r="67" spans="1:21" x14ac:dyDescent="0.3">
      <c r="A67" s="5"/>
      <c r="B67" s="618"/>
      <c r="C67" s="529"/>
      <c r="D67" s="529"/>
      <c r="E67" s="529"/>
      <c r="F67" s="621"/>
      <c r="G67" s="464"/>
      <c r="H67" s="84">
        <v>2</v>
      </c>
      <c r="I67" s="104" t="str">
        <f>CONCATENATE($F$66,".",H67)</f>
        <v>U 2.2.2</v>
      </c>
      <c r="J67" s="84" t="str">
        <f>'U 2.2'!C8</f>
        <v xml:space="preserve">Lärm und Erschütterungen
</v>
      </c>
      <c r="K67" s="89" t="str">
        <f>'U 2.2'!D8</f>
        <v/>
      </c>
      <c r="L67" s="50">
        <f t="shared" ref="L67:L78" si="4">IF(ISNA(M67),-0.1,IF(M67=0,0.1,M67))</f>
        <v>-0.1</v>
      </c>
      <c r="M67" s="54" t="e">
        <f>IF(K67="X",'U 2.2'!G8,NA())</f>
        <v>#N/A</v>
      </c>
      <c r="N67" s="119">
        <f t="shared" ref="N67:N78" si="5">IF(ISNA(M67),2,"")</f>
        <v>2</v>
      </c>
      <c r="O67" s="54" t="e">
        <f>IF(K67="X",'U 2.2'!F8,NA())</f>
        <v>#N/A</v>
      </c>
      <c r="P67" s="615"/>
      <c r="Q67" s="614"/>
      <c r="R67" s="614"/>
      <c r="S67" s="41">
        <f t="shared" si="0"/>
        <v>-0.1</v>
      </c>
      <c r="T67" s="41">
        <f t="shared" si="3"/>
        <v>-0.1</v>
      </c>
      <c r="U67" s="613"/>
    </row>
    <row r="68" spans="1:21" x14ac:dyDescent="0.3">
      <c r="A68" s="5"/>
      <c r="B68" s="618"/>
      <c r="C68" s="529"/>
      <c r="D68" s="529"/>
      <c r="E68" s="529"/>
      <c r="F68" s="621"/>
      <c r="G68" s="464"/>
      <c r="H68" s="84">
        <v>3</v>
      </c>
      <c r="I68" s="104" t="str">
        <f>CONCATENATE($F$66,".",H68)</f>
        <v>U 2.2.3</v>
      </c>
      <c r="J68" s="84" t="str">
        <f>'U 2.2'!C9</f>
        <v xml:space="preserve">Nichtionisierende Strahlung (NIS)
</v>
      </c>
      <c r="K68" s="89" t="str">
        <f>'U 2.2'!D9</f>
        <v/>
      </c>
      <c r="L68" s="50">
        <f t="shared" si="4"/>
        <v>-0.1</v>
      </c>
      <c r="M68" s="54" t="e">
        <f>IF(K68="X",'U 2.2'!G9,NA())</f>
        <v>#N/A</v>
      </c>
      <c r="N68" s="119">
        <f t="shared" si="5"/>
        <v>2</v>
      </c>
      <c r="O68" s="54" t="e">
        <f>IF(K68="X",'U 2.2'!F9,NA())</f>
        <v>#N/A</v>
      </c>
      <c r="P68" s="615"/>
      <c r="Q68" s="614"/>
      <c r="R68" s="614"/>
      <c r="S68" s="41">
        <f t="shared" ref="S68:S78" si="6">IF(ISNA(M68),-0.1,IF(M68=0,0.1,M68))</f>
        <v>-0.1</v>
      </c>
      <c r="T68" s="41">
        <f t="shared" si="3"/>
        <v>-0.1</v>
      </c>
      <c r="U68" s="613"/>
    </row>
    <row r="69" spans="1:21" x14ac:dyDescent="0.3">
      <c r="A69" s="5"/>
      <c r="B69" s="618"/>
      <c r="C69" s="529"/>
      <c r="D69" s="529"/>
      <c r="E69" s="529"/>
      <c r="F69" s="622"/>
      <c r="G69" s="464"/>
      <c r="H69" s="85">
        <v>4</v>
      </c>
      <c r="I69" s="105" t="s">
        <v>107</v>
      </c>
      <c r="J69" s="85" t="str">
        <f>'U 2.2'!C10</f>
        <v xml:space="preserve">Hitze und Licht
</v>
      </c>
      <c r="K69" s="90" t="str">
        <f>'U 2.2'!D10</f>
        <v/>
      </c>
      <c r="L69" s="49">
        <f>IF(ISNA(M69),-0.1,IF(M69=0,0.1,M69))</f>
        <v>-0.1</v>
      </c>
      <c r="M69" s="55" t="e">
        <f>IF(K69="X",'U 2.2'!G10,NA())</f>
        <v>#N/A</v>
      </c>
      <c r="N69" s="120">
        <f t="shared" si="5"/>
        <v>2</v>
      </c>
      <c r="O69" s="55" t="e">
        <f>IF(K69="X",'U 2.2'!F10,NA())</f>
        <v>#N/A</v>
      </c>
      <c r="P69" s="615"/>
      <c r="Q69" s="614"/>
      <c r="R69" s="614"/>
      <c r="S69" s="41">
        <f t="shared" si="6"/>
        <v>-0.1</v>
      </c>
      <c r="T69" s="41">
        <f t="shared" ref="T69:T78" si="7">IF(ISNA(O69),-0.1,IF(O69=0,0.1,O69))</f>
        <v>-0.1</v>
      </c>
      <c r="U69" s="613"/>
    </row>
    <row r="70" spans="1:21" x14ac:dyDescent="0.3">
      <c r="A70" s="5"/>
      <c r="B70" s="618"/>
      <c r="C70" s="529"/>
      <c r="D70" s="529"/>
      <c r="E70" s="529"/>
      <c r="F70" s="620" t="s">
        <v>31</v>
      </c>
      <c r="G70" s="464" t="s">
        <v>159</v>
      </c>
      <c r="H70" s="84">
        <v>1</v>
      </c>
      <c r="I70" s="104" t="str">
        <f>CONCATENATE($F$70,".",H70)</f>
        <v>U 2.3.1</v>
      </c>
      <c r="J70" s="84" t="str">
        <f>'U 2.3'!C7</f>
        <v xml:space="preserve">Wasserqualität
</v>
      </c>
      <c r="K70" s="89" t="str">
        <f>'U 2.3'!D7</f>
        <v/>
      </c>
      <c r="L70" s="41">
        <f t="shared" si="4"/>
        <v>-0.1</v>
      </c>
      <c r="M70" s="54" t="e">
        <f>IF(K70="X",'U 2.3'!G7,NA())</f>
        <v>#N/A</v>
      </c>
      <c r="N70" s="119">
        <f t="shared" si="5"/>
        <v>2</v>
      </c>
      <c r="O70" s="54" t="e">
        <f>IF(K70="X",'U 2.3'!F7,NA())</f>
        <v>#N/A</v>
      </c>
      <c r="P70" s="615" t="e">
        <f>IF(Q70=R70,NA(),(_xlfn.IFNA(O70,0)+_xlfn.IFNA(O71,0)+_xlfn.IFNA(O72,0))/(R70-Q70))</f>
        <v>#N/A</v>
      </c>
      <c r="Q70" s="614">
        <f>COUNTIF(O70:O72,NA())</f>
        <v>3</v>
      </c>
      <c r="R70" s="614">
        <v>3</v>
      </c>
      <c r="S70" s="41">
        <f t="shared" si="6"/>
        <v>-0.1</v>
      </c>
      <c r="T70" s="41">
        <f t="shared" si="7"/>
        <v>-0.1</v>
      </c>
      <c r="U70" s="613"/>
    </row>
    <row r="71" spans="1:21" x14ac:dyDescent="0.3">
      <c r="A71" s="5"/>
      <c r="B71" s="618"/>
      <c r="C71" s="529"/>
      <c r="D71" s="529"/>
      <c r="E71" s="529"/>
      <c r="F71" s="621"/>
      <c r="G71" s="464"/>
      <c r="H71" s="84">
        <v>2</v>
      </c>
      <c r="I71" s="104" t="str">
        <f>CONCATENATE($F$70,".",H71)</f>
        <v>U 2.3.2</v>
      </c>
      <c r="J71" s="84" t="str">
        <f>'U 2.3'!C8</f>
        <v xml:space="preserve">Wasserkreislauf
</v>
      </c>
      <c r="K71" s="89" t="str">
        <f>'U 2.3'!D8</f>
        <v/>
      </c>
      <c r="L71" s="41">
        <f t="shared" si="4"/>
        <v>-0.1</v>
      </c>
      <c r="M71" s="54" t="e">
        <f>IF(K71="X",'U 2.3'!G8,NA())</f>
        <v>#N/A</v>
      </c>
      <c r="N71" s="119">
        <f t="shared" si="5"/>
        <v>2</v>
      </c>
      <c r="O71" s="54" t="e">
        <f>IF(K71="X",'U 2.3'!F8,NA())</f>
        <v>#N/A</v>
      </c>
      <c r="P71" s="615"/>
      <c r="Q71" s="614"/>
      <c r="R71" s="614"/>
      <c r="S71" s="41">
        <f t="shared" si="6"/>
        <v>-0.1</v>
      </c>
      <c r="T71" s="41">
        <f t="shared" si="7"/>
        <v>-0.1</v>
      </c>
      <c r="U71" s="613"/>
    </row>
    <row r="72" spans="1:21" x14ac:dyDescent="0.3">
      <c r="A72" s="5"/>
      <c r="B72" s="618"/>
      <c r="C72" s="529"/>
      <c r="D72" s="529"/>
      <c r="E72" s="529"/>
      <c r="F72" s="622"/>
      <c r="G72" s="464"/>
      <c r="H72" s="85">
        <v>3</v>
      </c>
      <c r="I72" s="105" t="str">
        <f>CONCATENATE($F$70,".",H72)</f>
        <v>U 2.3.3</v>
      </c>
      <c r="J72" s="85" t="str">
        <f>'U 2.3'!C9</f>
        <v xml:space="preserve">Wasserbedarf
</v>
      </c>
      <c r="K72" s="90" t="str">
        <f>'U 2.3'!D9</f>
        <v/>
      </c>
      <c r="L72" s="51">
        <f t="shared" si="4"/>
        <v>-0.1</v>
      </c>
      <c r="M72" s="55" t="e">
        <f>IF(K72="X",'U 2.3'!G9,NA())</f>
        <v>#N/A</v>
      </c>
      <c r="N72" s="120">
        <f t="shared" si="5"/>
        <v>2</v>
      </c>
      <c r="O72" s="55" t="e">
        <f>IF(K72="X",'U 2.3'!F9,NA())</f>
        <v>#N/A</v>
      </c>
      <c r="P72" s="615"/>
      <c r="Q72" s="614"/>
      <c r="R72" s="614"/>
      <c r="S72" s="41">
        <f t="shared" si="6"/>
        <v>-0.1</v>
      </c>
      <c r="T72" s="41">
        <f t="shared" si="7"/>
        <v>-0.1</v>
      </c>
      <c r="U72" s="613"/>
    </row>
    <row r="73" spans="1:21" x14ac:dyDescent="0.3">
      <c r="A73" s="5"/>
      <c r="B73" s="618"/>
      <c r="C73" s="529"/>
      <c r="D73" s="529"/>
      <c r="E73" s="529"/>
      <c r="F73" s="623" t="s">
        <v>32</v>
      </c>
      <c r="G73" s="464" t="s">
        <v>208</v>
      </c>
      <c r="H73" s="86">
        <v>1</v>
      </c>
      <c r="I73" s="106" t="str">
        <f>CONCATENATE($F$73,".",H73)</f>
        <v>U 2.4.1</v>
      </c>
      <c r="J73" s="86" t="str">
        <f>'U 2.4'!C7</f>
        <v>Natürliche Lebensräume und Biodiversität</v>
      </c>
      <c r="K73" s="94" t="str">
        <f>'U 2.4'!D7</f>
        <v/>
      </c>
      <c r="L73" s="48">
        <f t="shared" si="4"/>
        <v>-0.1</v>
      </c>
      <c r="M73" s="53" t="e">
        <f>IF(K73="X",'U 2.4'!G7,NA())</f>
        <v>#N/A</v>
      </c>
      <c r="N73" s="121">
        <f t="shared" si="5"/>
        <v>2</v>
      </c>
      <c r="O73" s="53" t="e">
        <f>IF(K73="X",'U 2.4'!F7,NA())</f>
        <v>#N/A</v>
      </c>
      <c r="P73" s="615" t="e">
        <f>IF(Q73=R73,NA(),(_xlfn.IFNA(O73,0)+_xlfn.IFNA(O74,0)+_xlfn.IFNA(O75,0))/(R73-Q73))</f>
        <v>#N/A</v>
      </c>
      <c r="Q73" s="614">
        <f>COUNTIF(O73:O75,NA())</f>
        <v>3</v>
      </c>
      <c r="R73" s="614">
        <v>3</v>
      </c>
      <c r="S73" s="41">
        <f>IF(ISNA(M73),-0.1,IF(M73=0,0.1,M73))</f>
        <v>-0.1</v>
      </c>
      <c r="T73" s="41">
        <f t="shared" si="7"/>
        <v>-0.1</v>
      </c>
      <c r="U73" s="613"/>
    </row>
    <row r="74" spans="1:21" x14ac:dyDescent="0.3">
      <c r="A74" s="5"/>
      <c r="B74" s="618"/>
      <c r="C74" s="529"/>
      <c r="D74" s="529"/>
      <c r="E74" s="529"/>
      <c r="F74" s="624"/>
      <c r="G74" s="464"/>
      <c r="H74" s="84">
        <v>2</v>
      </c>
      <c r="I74" s="104" t="str">
        <f>CONCATENATE($F$73,".",H74)</f>
        <v>U 2.4.2</v>
      </c>
      <c r="J74" s="84" t="str">
        <f>'U 2.4'!C8</f>
        <v xml:space="preserve">Vernetzung der Lebensräume
</v>
      </c>
      <c r="K74" s="89" t="str">
        <f>'U 2.4'!D8</f>
        <v/>
      </c>
      <c r="L74" s="50">
        <f t="shared" si="4"/>
        <v>-0.1</v>
      </c>
      <c r="M74" s="54" t="e">
        <f>IF(K74="X",'U 2.4'!G8,NA())</f>
        <v>#N/A</v>
      </c>
      <c r="N74" s="119">
        <f t="shared" si="5"/>
        <v>2</v>
      </c>
      <c r="O74" s="54" t="e">
        <f>IF(K74="X",'U 2.4'!F8,NA())</f>
        <v>#N/A</v>
      </c>
      <c r="P74" s="615"/>
      <c r="Q74" s="614"/>
      <c r="R74" s="614"/>
      <c r="S74" s="41">
        <f t="shared" si="6"/>
        <v>-0.1</v>
      </c>
      <c r="T74" s="41">
        <f t="shared" si="7"/>
        <v>-0.1</v>
      </c>
      <c r="U74" s="613"/>
    </row>
    <row r="75" spans="1:21" x14ac:dyDescent="0.3">
      <c r="A75" s="5"/>
      <c r="B75" s="618"/>
      <c r="C75" s="529"/>
      <c r="D75" s="534"/>
      <c r="E75" s="534"/>
      <c r="F75" s="625"/>
      <c r="G75" s="464"/>
      <c r="H75" s="85">
        <v>3</v>
      </c>
      <c r="I75" s="105" t="str">
        <f>CONCATENATE($F$73,".",H75)</f>
        <v>U 2.4.3</v>
      </c>
      <c r="J75" s="85" t="str">
        <f>'U 2.4'!C9</f>
        <v xml:space="preserve">Invasive gebietsfremde Arten
</v>
      </c>
      <c r="K75" s="90" t="str">
        <f>'U 2.4'!D9</f>
        <v/>
      </c>
      <c r="L75" s="49">
        <f t="shared" si="4"/>
        <v>-0.1</v>
      </c>
      <c r="M75" s="55" t="e">
        <f>IF(K75="X",'U 2.4'!G9,NA())</f>
        <v>#N/A</v>
      </c>
      <c r="N75" s="120">
        <f t="shared" si="5"/>
        <v>2</v>
      </c>
      <c r="O75" s="55" t="e">
        <f>IF(K75="X",'U 2.4'!F9,NA())</f>
        <v>#N/A</v>
      </c>
      <c r="P75" s="615"/>
      <c r="Q75" s="614"/>
      <c r="R75" s="614"/>
      <c r="S75" s="41">
        <f t="shared" si="6"/>
        <v>-0.1</v>
      </c>
      <c r="T75" s="41">
        <f t="shared" si="7"/>
        <v>-0.1</v>
      </c>
      <c r="U75" s="613"/>
    </row>
    <row r="76" spans="1:21" ht="15" customHeight="1" x14ac:dyDescent="0.3">
      <c r="A76" s="5"/>
      <c r="B76" s="618"/>
      <c r="C76" s="529"/>
      <c r="D76" s="510" t="s">
        <v>6</v>
      </c>
      <c r="E76" s="510" t="s">
        <v>227</v>
      </c>
      <c r="F76" s="620" t="s">
        <v>33</v>
      </c>
      <c r="G76" s="464" t="s">
        <v>209</v>
      </c>
      <c r="H76" s="86">
        <v>1</v>
      </c>
      <c r="I76" s="106" t="str">
        <f>CONCATENATE($F$76,".",H76)</f>
        <v>U 3.1.1</v>
      </c>
      <c r="J76" s="86" t="str">
        <f>'U 3.1'!C7</f>
        <v xml:space="preserve">Risiken durch Naturgefahren
</v>
      </c>
      <c r="K76" s="94" t="str">
        <f>'U 3.1'!D7</f>
        <v/>
      </c>
      <c r="L76" s="48">
        <f t="shared" si="4"/>
        <v>-0.1</v>
      </c>
      <c r="M76" s="53" t="e">
        <f>IF(K76="X",'U 3.1'!G7,NA())</f>
        <v>#N/A</v>
      </c>
      <c r="N76" s="121">
        <f t="shared" si="5"/>
        <v>2</v>
      </c>
      <c r="O76" s="53" t="e">
        <f>IF(K76="X",'U 3.1'!F7,NA())</f>
        <v>#N/A</v>
      </c>
      <c r="P76" s="615" t="e">
        <f>IF(Q76=R76,NA(),(_xlfn.IFNA(O76,0)+_xlfn.IFNA(O77,0))/(R76-Q76))</f>
        <v>#N/A</v>
      </c>
      <c r="Q76" s="614">
        <f>COUNTIF(O76:O77,NA())</f>
        <v>2</v>
      </c>
      <c r="R76" s="614">
        <v>2</v>
      </c>
      <c r="S76" s="41">
        <f t="shared" si="6"/>
        <v>-0.1</v>
      </c>
      <c r="T76" s="41">
        <f t="shared" si="7"/>
        <v>-0.1</v>
      </c>
      <c r="U76" s="613"/>
    </row>
    <row r="77" spans="1:21" ht="15" customHeight="1" x14ac:dyDescent="0.3">
      <c r="A77" s="5"/>
      <c r="B77" s="618"/>
      <c r="C77" s="529"/>
      <c r="D77" s="626"/>
      <c r="E77" s="626"/>
      <c r="F77" s="622"/>
      <c r="G77" s="464"/>
      <c r="H77" s="85">
        <v>2</v>
      </c>
      <c r="I77" s="105" t="str">
        <f>CONCATENATE($F$76,".",H77)</f>
        <v>U 3.1.2</v>
      </c>
      <c r="J77" s="85" t="str">
        <f>'U 3.1'!C8</f>
        <v xml:space="preserve">Einflüsse des Klimawandels
</v>
      </c>
      <c r="K77" s="90" t="str">
        <f>'U 3.1'!D8</f>
        <v/>
      </c>
      <c r="L77" s="49">
        <f t="shared" si="4"/>
        <v>-0.1</v>
      </c>
      <c r="M77" s="55" t="e">
        <f>IF(K77="X",'U 3.1'!G8,NA())</f>
        <v>#N/A</v>
      </c>
      <c r="N77" s="120">
        <f t="shared" si="5"/>
        <v>2</v>
      </c>
      <c r="O77" s="55" t="e">
        <f>IF(K77="X",'U 3.1'!F8,NA())</f>
        <v>#N/A</v>
      </c>
      <c r="P77" s="615"/>
      <c r="Q77" s="614"/>
      <c r="R77" s="614"/>
      <c r="S77" s="41">
        <f t="shared" si="6"/>
        <v>-0.1</v>
      </c>
      <c r="T77" s="41">
        <f t="shared" si="7"/>
        <v>-0.1</v>
      </c>
      <c r="U77" s="613"/>
    </row>
    <row r="78" spans="1:21" ht="17.25" thickBot="1" x14ac:dyDescent="0.35">
      <c r="A78" s="5"/>
      <c r="B78" s="619"/>
      <c r="C78" s="530"/>
      <c r="D78" s="512"/>
      <c r="E78" s="512"/>
      <c r="F78" s="102" t="s">
        <v>34</v>
      </c>
      <c r="G78" s="151" t="s">
        <v>210</v>
      </c>
      <c r="H78" s="96">
        <v>1</v>
      </c>
      <c r="I78" s="108" t="str">
        <f>CONCATENATE($F$78,".",H78)</f>
        <v>U 3.2.1</v>
      </c>
      <c r="J78" s="96" t="str">
        <f>'U 3.2'!C7</f>
        <v xml:space="preserve">Störfälle und Gefahrengüter
</v>
      </c>
      <c r="K78" s="97" t="str">
        <f>'U 3.2'!D7</f>
        <v/>
      </c>
      <c r="L78" s="100">
        <f t="shared" si="4"/>
        <v>-0.1</v>
      </c>
      <c r="M78" s="101" t="e">
        <f>IF(K78="X",'U 3.2'!G7,NA())</f>
        <v>#N/A</v>
      </c>
      <c r="N78" s="123">
        <f t="shared" si="5"/>
        <v>2</v>
      </c>
      <c r="O78" s="101" t="e">
        <f>IF(K78="X",'U 3.2'!F7,NA())</f>
        <v>#N/A</v>
      </c>
      <c r="P78" s="150" t="e">
        <f>AVERAGE(O78:O78)</f>
        <v>#N/A</v>
      </c>
      <c r="Q78" s="35">
        <f>COUNTIF(O78,NA())</f>
        <v>1</v>
      </c>
      <c r="R78" s="35">
        <v>1</v>
      </c>
      <c r="S78" s="41">
        <f t="shared" si="6"/>
        <v>-0.1</v>
      </c>
      <c r="T78" s="41">
        <f t="shared" si="7"/>
        <v>-0.1</v>
      </c>
      <c r="U78" s="613"/>
    </row>
    <row r="79" spans="1:21" x14ac:dyDescent="0.3">
      <c r="H79" s="15"/>
      <c r="I79" s="15"/>
      <c r="J79" s="15"/>
    </row>
  </sheetData>
  <sheetProtection algorithmName="SHA-512" hashValue="SO0bT4FOwLWkl/B12zrf4GCVGxqiSMXcroyIYAQ+0gO83RjwzS6/jaKDMOSl0vVtJQ10U8kjPWeTUUvhi0sIew==" saltValue="xZ2mFBBAm700/3wyqUVTOQ==" spinCount="100000" sheet="1" objects="1" scenarios="1"/>
  <mergeCells count="171">
    <mergeCell ref="P63:P65"/>
    <mergeCell ref="P42:P45"/>
    <mergeCell ref="P46:P47"/>
    <mergeCell ref="P48:P50"/>
    <mergeCell ref="P51:P53"/>
    <mergeCell ref="P54:P55"/>
    <mergeCell ref="F25:F28"/>
    <mergeCell ref="G25:G28"/>
    <mergeCell ref="F17:F19"/>
    <mergeCell ref="G17:G19"/>
    <mergeCell ref="F37:F38"/>
    <mergeCell ref="G37:G38"/>
    <mergeCell ref="G39:G41"/>
    <mergeCell ref="F39:F41"/>
    <mergeCell ref="F42:F45"/>
    <mergeCell ref="G42:G45"/>
    <mergeCell ref="C12:C33"/>
    <mergeCell ref="F29:F31"/>
    <mergeCell ref="P29:P31"/>
    <mergeCell ref="P32:P33"/>
    <mergeCell ref="P34:P36"/>
    <mergeCell ref="P23:P24"/>
    <mergeCell ref="P25:P28"/>
    <mergeCell ref="B2:C3"/>
    <mergeCell ref="D2:E3"/>
    <mergeCell ref="B4:B11"/>
    <mergeCell ref="C4:C11"/>
    <mergeCell ref="D4:D11"/>
    <mergeCell ref="E4:E11"/>
    <mergeCell ref="B12:B33"/>
    <mergeCell ref="D29:D33"/>
    <mergeCell ref="E29:E33"/>
    <mergeCell ref="F32:F33"/>
    <mergeCell ref="F20:F21"/>
    <mergeCell ref="G20:G21"/>
    <mergeCell ref="E12:E19"/>
    <mergeCell ref="C34:C50"/>
    <mergeCell ref="B34:B50"/>
    <mergeCell ref="F48:F50"/>
    <mergeCell ref="G48:G50"/>
    <mergeCell ref="E39:E47"/>
    <mergeCell ref="D39:D47"/>
    <mergeCell ref="E48:E50"/>
    <mergeCell ref="D48:D50"/>
    <mergeCell ref="G46:G47"/>
    <mergeCell ref="F46:F47"/>
    <mergeCell ref="E20:E28"/>
    <mergeCell ref="G34:G36"/>
    <mergeCell ref="F23:F24"/>
    <mergeCell ref="G23:G24"/>
    <mergeCell ref="H2:J3"/>
    <mergeCell ref="D51:D62"/>
    <mergeCell ref="E51:E62"/>
    <mergeCell ref="F51:F53"/>
    <mergeCell ref="F54:F55"/>
    <mergeCell ref="F56:F57"/>
    <mergeCell ref="G51:G53"/>
    <mergeCell ref="G54:G55"/>
    <mergeCell ref="G56:G57"/>
    <mergeCell ref="F2:G3"/>
    <mergeCell ref="G4:G6"/>
    <mergeCell ref="F10:F11"/>
    <mergeCell ref="F4:F6"/>
    <mergeCell ref="F7:F9"/>
    <mergeCell ref="G7:G9"/>
    <mergeCell ref="G10:G11"/>
    <mergeCell ref="G29:G31"/>
    <mergeCell ref="G32:G33"/>
    <mergeCell ref="D20:D28"/>
    <mergeCell ref="G12:G13"/>
    <mergeCell ref="F12:F13"/>
    <mergeCell ref="F14:F16"/>
    <mergeCell ref="G14:G16"/>
    <mergeCell ref="D12:D19"/>
    <mergeCell ref="G66:G69"/>
    <mergeCell ref="P66:P69"/>
    <mergeCell ref="G76:G77"/>
    <mergeCell ref="E34:E38"/>
    <mergeCell ref="D34:D38"/>
    <mergeCell ref="B51:B78"/>
    <mergeCell ref="G70:G72"/>
    <mergeCell ref="F70:F72"/>
    <mergeCell ref="G73:G75"/>
    <mergeCell ref="F73:F75"/>
    <mergeCell ref="G58:G59"/>
    <mergeCell ref="F58:F59"/>
    <mergeCell ref="F60:F62"/>
    <mergeCell ref="G60:G62"/>
    <mergeCell ref="G63:G65"/>
    <mergeCell ref="F63:F65"/>
    <mergeCell ref="C51:C78"/>
    <mergeCell ref="E76:E78"/>
    <mergeCell ref="E63:E75"/>
    <mergeCell ref="D63:D75"/>
    <mergeCell ref="F76:F77"/>
    <mergeCell ref="D76:D78"/>
    <mergeCell ref="F34:F36"/>
    <mergeCell ref="F66:F69"/>
    <mergeCell ref="P10:P11"/>
    <mergeCell ref="P12:P13"/>
    <mergeCell ref="P14:P16"/>
    <mergeCell ref="Q73:Q75"/>
    <mergeCell ref="Q76:Q77"/>
    <mergeCell ref="Q4:Q6"/>
    <mergeCell ref="Q7:Q9"/>
    <mergeCell ref="Q10:Q11"/>
    <mergeCell ref="Q12:Q13"/>
    <mergeCell ref="Q14:Q16"/>
    <mergeCell ref="Q17:Q19"/>
    <mergeCell ref="Q20:Q21"/>
    <mergeCell ref="P4:P6"/>
    <mergeCell ref="P7:P9"/>
    <mergeCell ref="P17:P19"/>
    <mergeCell ref="P20:P21"/>
    <mergeCell ref="P37:P38"/>
    <mergeCell ref="P39:P41"/>
    <mergeCell ref="P70:P72"/>
    <mergeCell ref="P73:P75"/>
    <mergeCell ref="P76:P77"/>
    <mergeCell ref="P56:P57"/>
    <mergeCell ref="P58:P59"/>
    <mergeCell ref="P60:P62"/>
    <mergeCell ref="Q54:Q55"/>
    <mergeCell ref="Q56:Q57"/>
    <mergeCell ref="Q58:Q59"/>
    <mergeCell ref="Q60:Q62"/>
    <mergeCell ref="Q63:Q65"/>
    <mergeCell ref="Q66:Q69"/>
    <mergeCell ref="Q70:Q72"/>
    <mergeCell ref="Q23:Q24"/>
    <mergeCell ref="Q25:Q28"/>
    <mergeCell ref="Q29:Q31"/>
    <mergeCell ref="Q32:Q33"/>
    <mergeCell ref="Q34:Q36"/>
    <mergeCell ref="Q37:Q38"/>
    <mergeCell ref="Q39:Q41"/>
    <mergeCell ref="Q42:Q45"/>
    <mergeCell ref="Q46:Q47"/>
    <mergeCell ref="R10:R11"/>
    <mergeCell ref="R12:R13"/>
    <mergeCell ref="R14:R16"/>
    <mergeCell ref="R17:R19"/>
    <mergeCell ref="R20:R21"/>
    <mergeCell ref="R23:R24"/>
    <mergeCell ref="R25:R28"/>
    <mergeCell ref="Q48:Q50"/>
    <mergeCell ref="Q51:Q53"/>
    <mergeCell ref="U4:U11"/>
    <mergeCell ref="U12:U33"/>
    <mergeCell ref="U34:U50"/>
    <mergeCell ref="U51:U78"/>
    <mergeCell ref="R54:R55"/>
    <mergeCell ref="R56:R57"/>
    <mergeCell ref="R58:R59"/>
    <mergeCell ref="R60:R62"/>
    <mergeCell ref="R63:R65"/>
    <mergeCell ref="R66:R69"/>
    <mergeCell ref="R70:R72"/>
    <mergeCell ref="R73:R75"/>
    <mergeCell ref="R76:R77"/>
    <mergeCell ref="R29:R31"/>
    <mergeCell ref="R32:R33"/>
    <mergeCell ref="R34:R36"/>
    <mergeCell ref="R37:R38"/>
    <mergeCell ref="R39:R41"/>
    <mergeCell ref="R42:R45"/>
    <mergeCell ref="R46:R47"/>
    <mergeCell ref="R48:R50"/>
    <mergeCell ref="R51:R53"/>
    <mergeCell ref="R4:R6"/>
    <mergeCell ref="R7:R9"/>
  </mergeCells>
  <conditionalFormatting sqref="O4:O78 M4:M78">
    <cfRule type="colorScale" priority="1">
      <colorScale>
        <cfvo type="num" val="0"/>
        <cfvo type="num" val="1"/>
        <cfvo type="num" val="2"/>
        <color rgb="FFF8696B"/>
        <color rgb="FFFFEB84"/>
        <color rgb="FF63BE7B"/>
      </colorScale>
    </cfRule>
  </conditionalFormatting>
  <dataValidations count="1">
    <dataValidation errorStyle="warning" operator="equal" allowBlank="1" showInputMessage="1" showErrorMessage="1" errorTitle="Fehler" error="Nur der Buchstaben X (Grossbuchstaben) kann verwendet werden um die Zelle zu markieren." sqref="F20:G25 F29:G29 E20 E29:E33 F32:G32" xr:uid="{00000000-0002-0000-2500-000000000000}"/>
  </dataValidations>
  <printOptions horizontalCentered="1" verticalCentered="1"/>
  <pageMargins left="0.70866141732283472" right="0.70866141732283472" top="1.5748031496062993" bottom="0.74803149606299213" header="0.31496062992125984" footer="0.31496062992125984"/>
  <pageSetup paperSize="8" orientation="landscape" r:id="rId1"/>
  <headerFooter>
    <oddHeader>&amp;L&amp;"Arial Narrow,Normal"&amp;9Bewertungstool V1.1&amp;R&amp;"Arial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6D234-FFC2-48B7-A9C4-348E44AB9B88}">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3203B-F76B-4A73-81D4-35D08E65CE23}">
  <sheetPr>
    <tabColor rgb="FFFF0000"/>
    <pageSetUpPr fitToPage="1"/>
  </sheetPr>
  <dimension ref="A1:I26"/>
  <sheetViews>
    <sheetView view="pageLayout" zoomScaleNormal="100" zoomScaleSheetLayoutView="80" workbookViewId="0">
      <selection activeCell="F4" sqref="F4"/>
    </sheetView>
  </sheetViews>
  <sheetFormatPr baseColWidth="10" defaultColWidth="10.85546875" defaultRowHeight="16.5" x14ac:dyDescent="0.3"/>
  <cols>
    <col min="1" max="1" width="2.42578125" style="4" customWidth="1"/>
    <col min="2" max="2" width="9" style="38" customWidth="1"/>
    <col min="3" max="3" width="26.5703125" style="38" customWidth="1"/>
    <col min="4" max="4" width="6.7109375" style="56" customWidth="1"/>
    <col min="5" max="5" width="37.42578125" style="56" customWidth="1"/>
    <col min="6" max="6" width="11.85546875" style="56" customWidth="1"/>
    <col min="7" max="7" width="12.42578125" style="56" customWidth="1"/>
    <col min="8" max="8" width="12.28515625" style="38" customWidth="1"/>
    <col min="9" max="9" width="28" style="4" customWidth="1"/>
    <col min="10" max="10" width="11.28515625" style="4" customWidth="1"/>
    <col min="11" max="16384" width="10.85546875" style="4"/>
  </cols>
  <sheetData>
    <row r="1" spans="1:9" x14ac:dyDescent="0.3">
      <c r="A1" s="5"/>
    </row>
    <row r="2" spans="1:9" x14ac:dyDescent="0.3">
      <c r="A2" s="5"/>
      <c r="B2" s="125"/>
      <c r="C2" s="125"/>
      <c r="D2" s="39"/>
      <c r="E2" s="57"/>
      <c r="F2" s="57"/>
      <c r="G2" s="57"/>
    </row>
    <row r="3" spans="1:9" x14ac:dyDescent="0.3">
      <c r="A3" s="5"/>
      <c r="B3" s="39" t="s">
        <v>174</v>
      </c>
      <c r="C3" s="39" t="s">
        <v>175</v>
      </c>
      <c r="D3" s="39"/>
      <c r="E3" s="57"/>
      <c r="F3" s="44" t="s">
        <v>176</v>
      </c>
      <c r="G3" s="44" t="s">
        <v>179</v>
      </c>
      <c r="H3" s="44" t="s">
        <v>177</v>
      </c>
      <c r="I3" s="44" t="s">
        <v>178</v>
      </c>
    </row>
    <row r="4" spans="1:9" ht="22.5" customHeight="1" x14ac:dyDescent="0.3">
      <c r="A4" s="5"/>
      <c r="B4" s="463" t="s">
        <v>1</v>
      </c>
      <c r="C4" s="464" t="s">
        <v>183</v>
      </c>
      <c r="D4" s="80" t="s">
        <v>40</v>
      </c>
      <c r="E4" s="378" t="str">
        <f>'G 1.1'!C7</f>
        <v xml:space="preserve">Raumplanung
</v>
      </c>
      <c r="F4" s="203"/>
      <c r="G4" s="201"/>
      <c r="H4" s="163"/>
      <c r="I4" s="382"/>
    </row>
    <row r="5" spans="1:9" ht="22.5" customHeight="1" x14ac:dyDescent="0.3">
      <c r="A5" s="5"/>
      <c r="B5" s="463"/>
      <c r="C5" s="464"/>
      <c r="D5" s="80" t="s">
        <v>41</v>
      </c>
      <c r="E5" s="378" t="str">
        <f>'G 1.1'!C8</f>
        <v>Landschaften, Kultur- und Naturerbe</v>
      </c>
      <c r="F5" s="203"/>
      <c r="G5" s="201"/>
      <c r="H5" s="163"/>
      <c r="I5" s="383"/>
    </row>
    <row r="6" spans="1:9" ht="22.5" customHeight="1" x14ac:dyDescent="0.3">
      <c r="A6" s="5"/>
      <c r="B6" s="463"/>
      <c r="C6" s="465" t="s">
        <v>184</v>
      </c>
      <c r="D6" s="80" t="s">
        <v>42</v>
      </c>
      <c r="E6" s="378" t="str">
        <f>'G 1.2'!C7</f>
        <v xml:space="preserve">Zerschneidung
</v>
      </c>
      <c r="F6" s="203"/>
      <c r="G6" s="201"/>
      <c r="H6" s="163"/>
      <c r="I6" s="383"/>
    </row>
    <row r="7" spans="1:9" ht="22.5" customHeight="1" x14ac:dyDescent="0.3">
      <c r="A7" s="5"/>
      <c r="B7" s="463"/>
      <c r="C7" s="465"/>
      <c r="D7" s="80" t="s">
        <v>43</v>
      </c>
      <c r="E7" s="378" t="str">
        <f>'G 1.2'!C8</f>
        <v xml:space="preserve">Öffentlicher Raum und Erholung
</v>
      </c>
      <c r="F7" s="203"/>
      <c r="G7" s="201"/>
      <c r="H7" s="163"/>
      <c r="I7" s="383"/>
    </row>
    <row r="8" spans="1:9" ht="22.5" customHeight="1" x14ac:dyDescent="0.3">
      <c r="A8" s="5"/>
      <c r="B8" s="463"/>
      <c r="C8" s="465"/>
      <c r="D8" s="80" t="s">
        <v>44</v>
      </c>
      <c r="E8" s="378" t="str">
        <f>'G 1.2'!C9</f>
        <v xml:space="preserve">Aus- und Fernsicht
</v>
      </c>
      <c r="F8" s="203"/>
      <c r="G8" s="201"/>
      <c r="H8" s="163"/>
      <c r="I8" s="383"/>
    </row>
    <row r="9" spans="1:9" ht="22.5" customHeight="1" x14ac:dyDescent="0.3">
      <c r="A9" s="5"/>
      <c r="B9" s="463"/>
      <c r="C9" s="462" t="s">
        <v>185</v>
      </c>
      <c r="D9" s="80" t="s">
        <v>45</v>
      </c>
      <c r="E9" s="378" t="str">
        <f>'G 1.3'!C7</f>
        <v xml:space="preserve">Hindernisfreies Bauen
</v>
      </c>
      <c r="F9" s="203"/>
      <c r="G9" s="201"/>
      <c r="H9" s="163"/>
      <c r="I9" s="383"/>
    </row>
    <row r="10" spans="1:9" ht="22.5" customHeight="1" x14ac:dyDescent="0.3">
      <c r="A10" s="5"/>
      <c r="B10" s="463"/>
      <c r="C10" s="462"/>
      <c r="D10" s="80" t="s">
        <v>46</v>
      </c>
      <c r="E10" s="378" t="str">
        <f>'G 1.3'!C8</f>
        <v xml:space="preserve">Beschilderung
</v>
      </c>
      <c r="F10" s="203"/>
      <c r="G10" s="201"/>
      <c r="H10" s="163"/>
      <c r="I10" s="383"/>
    </row>
    <row r="11" spans="1:9" ht="22.5" customHeight="1" x14ac:dyDescent="0.3">
      <c r="A11" s="5"/>
      <c r="B11" s="463"/>
      <c r="C11" s="462"/>
      <c r="D11" s="80" t="s">
        <v>47</v>
      </c>
      <c r="E11" s="378" t="str">
        <f>'G 1.3'!C9</f>
        <v xml:space="preserve">Aufenthaltsqualität
</v>
      </c>
      <c r="F11" s="203"/>
      <c r="G11" s="201"/>
      <c r="H11" s="163"/>
      <c r="I11" s="384"/>
    </row>
    <row r="12" spans="1:9" ht="22.5" customHeight="1" x14ac:dyDescent="0.3">
      <c r="A12" s="5"/>
      <c r="B12" s="463"/>
      <c r="C12" s="462" t="s">
        <v>186</v>
      </c>
      <c r="D12" s="80" t="s">
        <v>48</v>
      </c>
      <c r="E12" s="378" t="str">
        <f>'G 2.1'!C7</f>
        <v xml:space="preserve">Interessengruppen
</v>
      </c>
      <c r="F12" s="203"/>
      <c r="G12" s="201"/>
      <c r="H12" s="163"/>
      <c r="I12" s="383"/>
    </row>
    <row r="13" spans="1:9" ht="22.5" customHeight="1" x14ac:dyDescent="0.3">
      <c r="A13" s="5"/>
      <c r="B13" s="463"/>
      <c r="C13" s="462"/>
      <c r="D13" s="80" t="s">
        <v>49</v>
      </c>
      <c r="E13" s="378" t="str">
        <f>'G 2.1'!C8</f>
        <v xml:space="preserve">Kommunikation
</v>
      </c>
      <c r="F13" s="203"/>
      <c r="G13" s="201"/>
      <c r="H13" s="163"/>
      <c r="I13" s="383"/>
    </row>
    <row r="14" spans="1:9" ht="22.5" customHeight="1" x14ac:dyDescent="0.3">
      <c r="A14" s="5"/>
      <c r="B14" s="463"/>
      <c r="C14" s="77" t="s">
        <v>187</v>
      </c>
      <c r="D14" s="80" t="s">
        <v>50</v>
      </c>
      <c r="E14" s="378" t="str">
        <f>'G 2.2'!C7</f>
        <v xml:space="preserve">Integrität und Arbeitsbedingungen
</v>
      </c>
      <c r="F14" s="203"/>
      <c r="G14" s="201"/>
      <c r="H14" s="163"/>
      <c r="I14" s="383"/>
    </row>
    <row r="15" spans="1:9" ht="22.5" customHeight="1" x14ac:dyDescent="0.3">
      <c r="A15" s="5"/>
      <c r="B15" s="463"/>
      <c r="C15" s="462" t="s">
        <v>188</v>
      </c>
      <c r="D15" s="80" t="s">
        <v>51</v>
      </c>
      <c r="E15" s="378" t="str">
        <f>'G 2.3'!C7</f>
        <v>Rechtliche und normative Konformität</v>
      </c>
      <c r="F15" s="203"/>
      <c r="G15" s="201"/>
      <c r="H15" s="163"/>
      <c r="I15" s="383"/>
    </row>
    <row r="16" spans="1:9" ht="22.5" customHeight="1" x14ac:dyDescent="0.3">
      <c r="A16" s="5"/>
      <c r="B16" s="463"/>
      <c r="C16" s="462"/>
      <c r="D16" s="80" t="s">
        <v>52</v>
      </c>
      <c r="E16" s="378" t="str">
        <f>'G 2.3'!C8</f>
        <v xml:space="preserve">Verfahren und Bewilligungen
</v>
      </c>
      <c r="F16" s="203"/>
      <c r="G16" s="201"/>
      <c r="H16" s="163"/>
      <c r="I16" s="383"/>
    </row>
    <row r="17" spans="1:9" ht="22.5" customHeight="1" x14ac:dyDescent="0.3">
      <c r="A17" s="5"/>
      <c r="B17" s="463"/>
      <c r="C17" s="462" t="s">
        <v>189</v>
      </c>
      <c r="D17" s="80" t="s">
        <v>53</v>
      </c>
      <c r="E17" s="378" t="str">
        <f>'G 2.4'!C7</f>
        <v xml:space="preserve">Suffizienz und Grundversorgung
</v>
      </c>
      <c r="F17" s="203"/>
      <c r="G17" s="201"/>
      <c r="H17" s="163"/>
      <c r="I17" s="383"/>
    </row>
    <row r="18" spans="1:9" ht="22.5" customHeight="1" x14ac:dyDescent="0.3">
      <c r="A18" s="5"/>
      <c r="B18" s="463"/>
      <c r="C18" s="462"/>
      <c r="D18" s="80" t="s">
        <v>54</v>
      </c>
      <c r="E18" s="378" t="str">
        <f>'G 2.4'!C8</f>
        <v>Soziale und generationsbezogene Gerechtigkeit</v>
      </c>
      <c r="F18" s="203"/>
      <c r="G18" s="201"/>
      <c r="H18" s="163"/>
      <c r="I18" s="383"/>
    </row>
    <row r="19" spans="1:9" ht="22.5" customHeight="1" x14ac:dyDescent="0.3">
      <c r="A19" s="5"/>
      <c r="B19" s="463"/>
      <c r="C19" s="462"/>
      <c r="D19" s="80" t="s">
        <v>55</v>
      </c>
      <c r="E19" s="378" t="str">
        <f>'G 2.4'!C9</f>
        <v xml:space="preserve">Projektinterne Gerechtigkeit
</v>
      </c>
      <c r="F19" s="203"/>
      <c r="G19" s="201"/>
      <c r="H19" s="163"/>
      <c r="I19" s="383"/>
    </row>
    <row r="20" spans="1:9" ht="22.5" customHeight="1" x14ac:dyDescent="0.3">
      <c r="A20" s="5"/>
      <c r="B20" s="463"/>
      <c r="C20" s="462"/>
      <c r="D20" s="80" t="s">
        <v>56</v>
      </c>
      <c r="E20" s="378" t="str">
        <f>'G 2.4'!C10</f>
        <v xml:space="preserve">Nachhaltige Beschaffung
</v>
      </c>
      <c r="F20" s="203"/>
      <c r="G20" s="201"/>
      <c r="H20" s="163"/>
      <c r="I20" s="383"/>
    </row>
    <row r="21" spans="1:9" ht="22.5" customHeight="1" x14ac:dyDescent="0.3">
      <c r="A21" s="5"/>
      <c r="B21" s="463"/>
      <c r="C21" s="462" t="s">
        <v>190</v>
      </c>
      <c r="D21" s="80" t="s">
        <v>57</v>
      </c>
      <c r="E21" s="378" t="str">
        <f>'G 3.1'!C7</f>
        <v xml:space="preserve">Sicherheit
</v>
      </c>
      <c r="F21" s="203"/>
      <c r="G21" s="201"/>
      <c r="H21" s="163"/>
      <c r="I21" s="383"/>
    </row>
    <row r="22" spans="1:9" ht="22.5" customHeight="1" x14ac:dyDescent="0.3">
      <c r="A22" s="5"/>
      <c r="B22" s="463"/>
      <c r="C22" s="462"/>
      <c r="D22" s="80" t="s">
        <v>58</v>
      </c>
      <c r="E22" s="378" t="str">
        <f>'G 3.1'!C8</f>
        <v xml:space="preserve">Resilienz
</v>
      </c>
      <c r="F22" s="203"/>
      <c r="G22" s="201"/>
      <c r="H22" s="163"/>
      <c r="I22" s="383"/>
    </row>
    <row r="23" spans="1:9" ht="22.5" customHeight="1" x14ac:dyDescent="0.3">
      <c r="A23" s="5"/>
      <c r="B23" s="463"/>
      <c r="C23" s="462"/>
      <c r="D23" s="80" t="s">
        <v>59</v>
      </c>
      <c r="E23" s="378" t="str">
        <f>'G 3.1'!C9</f>
        <v xml:space="preserve">Notfallszenarien
</v>
      </c>
      <c r="F23" s="203"/>
      <c r="G23" s="201"/>
      <c r="H23" s="163"/>
      <c r="I23" s="383"/>
    </row>
    <row r="24" spans="1:9" ht="22.5" customHeight="1" x14ac:dyDescent="0.3">
      <c r="A24" s="5"/>
      <c r="B24" s="463"/>
      <c r="C24" s="462" t="s">
        <v>191</v>
      </c>
      <c r="D24" s="80" t="s">
        <v>60</v>
      </c>
      <c r="E24" s="378" t="str">
        <f>'G 3.2'!C7</f>
        <v xml:space="preserve">Widerstandsfähigkeit
</v>
      </c>
      <c r="F24" s="203"/>
      <c r="G24" s="201"/>
      <c r="H24" s="163"/>
      <c r="I24" s="383"/>
    </row>
    <row r="25" spans="1:9" ht="22.5" customHeight="1" x14ac:dyDescent="0.3">
      <c r="A25" s="5"/>
      <c r="B25" s="463"/>
      <c r="C25" s="462"/>
      <c r="D25" s="80" t="s">
        <v>61</v>
      </c>
      <c r="E25" s="378" t="str">
        <f>'G 3.2'!C8</f>
        <v xml:space="preserve">Sicherheitsempfinden
</v>
      </c>
      <c r="F25" s="203"/>
      <c r="G25" s="201"/>
      <c r="H25" s="163"/>
      <c r="I25" s="383"/>
    </row>
    <row r="26" spans="1:9" x14ac:dyDescent="0.3">
      <c r="D26" s="58"/>
      <c r="E26" s="58"/>
      <c r="F26" s="58"/>
      <c r="G26" s="58"/>
    </row>
  </sheetData>
  <sheetProtection algorithmName="SHA-512" hashValue="5RmZhZqXDWcArRssZMLI3UpPn9+4YV/4ITgM8FXiKOD6KUTTHJA+ch8oAqOInh7DG89rL9Wkv4jL3pfq8uheAw==" saltValue="2NZ0l0cYW2GK/AQSQTaIKA==" spinCount="100000" sheet="1" formatColumns="0" formatRows="0"/>
  <mergeCells count="9">
    <mergeCell ref="C17:C20"/>
    <mergeCell ref="C21:C23"/>
    <mergeCell ref="C24:C25"/>
    <mergeCell ref="B4:B25"/>
    <mergeCell ref="C4:C5"/>
    <mergeCell ref="C6:C8"/>
    <mergeCell ref="C9:C11"/>
    <mergeCell ref="C15:C16"/>
    <mergeCell ref="C12:C13"/>
  </mergeCells>
  <conditionalFormatting sqref="G4:G25">
    <cfRule type="containsText" dxfId="107" priority="1" operator="containsText" text="Tief">
      <formula>NOT(ISERROR(SEARCH("Tief",G4)))</formula>
    </cfRule>
    <cfRule type="containsText" dxfId="105" priority="3" operator="containsText" text="Mittel">
      <formula>NOT(ISERROR(SEARCH("Mittel",G4)))</formula>
    </cfRule>
  </conditionalFormatting>
  <conditionalFormatting sqref="H4:H25">
    <cfRule type="colorScale" priority="4">
      <colorScale>
        <cfvo type="num" val="0"/>
        <cfvo type="num" val="1"/>
        <cfvo type="num" val="2"/>
        <color rgb="FFF8696B"/>
        <color rgb="FFFFEB84"/>
        <color rgb="FF63BE7B"/>
      </colorScale>
    </cfRule>
  </conditionalFormatting>
  <dataValidations count="3">
    <dataValidation type="list" allowBlank="1" showInputMessage="1" showErrorMessage="1" sqref="F5:F25 F4" xr:uid="{8024ADD3-337A-4976-98DB-6F8EE259A26D}">
      <formula1>"X"</formula1>
    </dataValidation>
    <dataValidation type="list" allowBlank="1" showInputMessage="1" showErrorMessage="1" sqref="H4:H25" xr:uid="{5AA8BA4C-5515-4232-9DCE-657DA73D7863}">
      <formula1>"0,1,2"</formula1>
    </dataValidation>
    <dataValidation type="list" allowBlank="1" showInputMessage="1" showErrorMessage="1" sqref="G4:G25" xr:uid="{50087493-7C89-459C-A7AA-B96049DA9A26}">
      <formula1>"Hoch,Mittel,Tief"</formula1>
    </dataValidation>
  </dataValidations>
  <printOptions horizontalCentered="1"/>
  <pageMargins left="0.59055118110236227" right="0.70866141732283472" top="1.5748031496062993" bottom="0.74803149606299213" header="0.31496062992125984" footer="0.31496062992125984"/>
  <pageSetup paperSize="8" scale="91" fitToHeight="0" orientation="portrait" r:id="rId1"/>
  <headerFooter>
    <oddHeader>&amp;L&amp;"Arial Narrow,Normal"&amp;9Bewertungstool V1.1&amp;C&amp;"Arial Narrow,Gras"&amp;14
Anwendbarkeit, Priorität und Zielwert des Bereichs G&amp;R&amp;"Arial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 operator="containsText" id="{C05EEF2B-41B8-4B14-8125-679CDD102CF5}">
            <xm:f>NOT(ISERROR(SEARCH("Hoch",G4)))</xm:f>
            <xm:f>"Hoch"</xm:f>
            <x14:dxf>
              <fill>
                <patternFill>
                  <bgColor theme="9" tint="-0.24994659260841701"/>
                </patternFill>
              </fill>
            </x14:dxf>
          </x14:cfRule>
          <xm:sqref>G4:G25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E779D-0466-407F-85F2-D1A6C4DBF9B9}">
  <sheetPr>
    <tabColor rgb="FF5CBFD9"/>
    <pageSetUpPr fitToPage="1"/>
  </sheetPr>
  <dimension ref="A1:I26"/>
  <sheetViews>
    <sheetView view="pageLayout" zoomScaleNormal="100" zoomScaleSheetLayoutView="80" workbookViewId="0">
      <selection activeCell="F4" sqref="F4"/>
    </sheetView>
  </sheetViews>
  <sheetFormatPr baseColWidth="10" defaultColWidth="10.85546875" defaultRowHeight="22.5" customHeight="1" x14ac:dyDescent="0.3"/>
  <cols>
    <col min="1" max="1" width="2.42578125" style="4" customWidth="1"/>
    <col min="2" max="2" width="9" style="38" customWidth="1"/>
    <col min="3" max="3" width="26.5703125" style="38" customWidth="1"/>
    <col min="4" max="4" width="6.7109375" style="56" customWidth="1"/>
    <col min="5" max="5" width="37.42578125" style="56" customWidth="1"/>
    <col min="6" max="6" width="11.85546875" style="56" customWidth="1"/>
    <col min="7" max="7" width="12.42578125" style="56" customWidth="1"/>
    <col min="8" max="8" width="12.28515625" style="38" customWidth="1"/>
    <col min="9" max="9" width="28" style="4" customWidth="1"/>
    <col min="10" max="16384" width="10.85546875" style="4"/>
  </cols>
  <sheetData>
    <row r="1" spans="1:9" ht="22.5" customHeight="1" x14ac:dyDescent="0.3">
      <c r="A1" s="5"/>
    </row>
    <row r="2" spans="1:9" ht="22.5" customHeight="1" x14ac:dyDescent="0.3">
      <c r="A2" s="5"/>
      <c r="B2" s="125"/>
      <c r="C2" s="125"/>
      <c r="D2" s="39"/>
      <c r="E2" s="57"/>
      <c r="F2" s="57"/>
      <c r="G2" s="57"/>
    </row>
    <row r="3" spans="1:9" ht="22.5" customHeight="1" x14ac:dyDescent="0.3">
      <c r="A3" s="5"/>
      <c r="B3" s="39" t="s">
        <v>174</v>
      </c>
      <c r="C3" s="39" t="s">
        <v>175</v>
      </c>
      <c r="D3" s="39"/>
      <c r="E3" s="57"/>
      <c r="F3" s="44" t="s">
        <v>176</v>
      </c>
      <c r="G3" s="44" t="s">
        <v>179</v>
      </c>
      <c r="H3" s="44" t="s">
        <v>177</v>
      </c>
      <c r="I3" s="44" t="s">
        <v>178</v>
      </c>
    </row>
    <row r="4" spans="1:9" ht="22.5" customHeight="1" x14ac:dyDescent="0.3">
      <c r="A4" s="5"/>
      <c r="B4" s="466" t="s">
        <v>2</v>
      </c>
      <c r="C4" s="469" t="s">
        <v>195</v>
      </c>
      <c r="D4" s="81" t="s">
        <v>62</v>
      </c>
      <c r="E4" s="378" t="str">
        <f>'W 1.1'!C7</f>
        <v xml:space="preserve">Lebenszykluskosten
</v>
      </c>
      <c r="F4" s="203"/>
      <c r="G4" s="201"/>
      <c r="H4" s="163"/>
      <c r="I4" s="382"/>
    </row>
    <row r="5" spans="1:9" ht="22.5" customHeight="1" x14ac:dyDescent="0.3">
      <c r="A5" s="5"/>
      <c r="B5" s="467"/>
      <c r="C5" s="470"/>
      <c r="D5" s="81" t="s">
        <v>63</v>
      </c>
      <c r="E5" s="378" t="str">
        <f>'W 1.1'!C8</f>
        <v xml:space="preserve">Überwachung und Unterhalt
</v>
      </c>
      <c r="F5" s="203"/>
      <c r="G5" s="201"/>
      <c r="H5" s="163"/>
      <c r="I5" s="383"/>
    </row>
    <row r="6" spans="1:9" ht="22.5" customHeight="1" x14ac:dyDescent="0.3">
      <c r="A6" s="5"/>
      <c r="B6" s="467"/>
      <c r="C6" s="471"/>
      <c r="D6" s="81" t="s">
        <v>64</v>
      </c>
      <c r="E6" s="378" t="str">
        <f>'W 1.1'!C9</f>
        <v xml:space="preserve">Kostenbasierende Risikoanalyse
</v>
      </c>
      <c r="F6" s="203"/>
      <c r="G6" s="201"/>
      <c r="H6" s="163"/>
      <c r="I6" s="383"/>
    </row>
    <row r="7" spans="1:9" ht="22.5" customHeight="1" x14ac:dyDescent="0.3">
      <c r="A7" s="5"/>
      <c r="B7" s="467"/>
      <c r="C7" s="469" t="s">
        <v>196</v>
      </c>
      <c r="D7" s="81" t="s">
        <v>65</v>
      </c>
      <c r="E7" s="378" t="str">
        <f>'W 1.2'!C7</f>
        <v xml:space="preserve">Anpassungsfähigkeit
</v>
      </c>
      <c r="F7" s="203"/>
      <c r="G7" s="201"/>
      <c r="H7" s="163"/>
      <c r="I7" s="383"/>
    </row>
    <row r="8" spans="1:9" ht="22.5" customHeight="1" x14ac:dyDescent="0.3">
      <c r="A8" s="5"/>
      <c r="B8" s="467"/>
      <c r="C8" s="471"/>
      <c r="D8" s="81" t="s">
        <v>66</v>
      </c>
      <c r="E8" s="378" t="str">
        <f>'W 1.2'!C8</f>
        <v>Rückbaubarkeit und Wiederverwendung</v>
      </c>
      <c r="F8" s="203"/>
      <c r="G8" s="201"/>
      <c r="H8" s="163"/>
      <c r="I8" s="383"/>
    </row>
    <row r="9" spans="1:9" ht="22.5" customHeight="1" x14ac:dyDescent="0.3">
      <c r="A9" s="5"/>
      <c r="B9" s="467"/>
      <c r="C9" s="469" t="s">
        <v>197</v>
      </c>
      <c r="D9" s="81" t="s">
        <v>67</v>
      </c>
      <c r="E9" s="379" t="str">
        <f>'W 2.1'!C7</f>
        <v xml:space="preserve">Analyse der Externalitäten
</v>
      </c>
      <c r="F9" s="203"/>
      <c r="G9" s="201"/>
      <c r="H9" s="163"/>
      <c r="I9" s="383"/>
    </row>
    <row r="10" spans="1:9" ht="22.5" customHeight="1" x14ac:dyDescent="0.3">
      <c r="A10" s="5"/>
      <c r="B10" s="467"/>
      <c r="C10" s="470"/>
      <c r="D10" s="81" t="s">
        <v>68</v>
      </c>
      <c r="E10" s="378" t="str">
        <f>'W 2.1'!C8</f>
        <v xml:space="preserve">Monitoring der Externalitäten
</v>
      </c>
      <c r="F10" s="203"/>
      <c r="G10" s="201"/>
      <c r="H10" s="163"/>
      <c r="I10" s="383"/>
    </row>
    <row r="11" spans="1:9" ht="22.5" customHeight="1" x14ac:dyDescent="0.3">
      <c r="A11" s="5"/>
      <c r="B11" s="467"/>
      <c r="C11" s="471"/>
      <c r="D11" s="81" t="s">
        <v>69</v>
      </c>
      <c r="E11" s="378" t="str">
        <f>'W 2.1'!C9</f>
        <v xml:space="preserve">Synergieeffekte
</v>
      </c>
      <c r="F11" s="203"/>
      <c r="G11" s="201"/>
      <c r="H11" s="163"/>
      <c r="I11" s="384"/>
    </row>
    <row r="12" spans="1:9" ht="22.5" customHeight="1" x14ac:dyDescent="0.3">
      <c r="A12" s="5"/>
      <c r="B12" s="467"/>
      <c r="C12" s="469" t="s">
        <v>198</v>
      </c>
      <c r="D12" s="81" t="s">
        <v>70</v>
      </c>
      <c r="E12" s="378" t="str">
        <f>'W 2.2'!C7</f>
        <v xml:space="preserve">Herkunft der Materialien
</v>
      </c>
      <c r="F12" s="203"/>
      <c r="G12" s="201"/>
      <c r="H12" s="163"/>
      <c r="I12" s="383"/>
    </row>
    <row r="13" spans="1:9" ht="22.5" customHeight="1" x14ac:dyDescent="0.3">
      <c r="A13" s="5"/>
      <c r="B13" s="467"/>
      <c r="C13" s="470"/>
      <c r="D13" s="81" t="s">
        <v>71</v>
      </c>
      <c r="E13" s="378" t="str">
        <f>'W 2.2'!C8</f>
        <v xml:space="preserve">Personelle Ressourcen
</v>
      </c>
      <c r="F13" s="203"/>
      <c r="G13" s="201"/>
      <c r="H13" s="163"/>
      <c r="I13" s="383"/>
    </row>
    <row r="14" spans="1:9" ht="22.5" customHeight="1" x14ac:dyDescent="0.3">
      <c r="A14" s="5"/>
      <c r="B14" s="467"/>
      <c r="C14" s="470"/>
      <c r="D14" s="81" t="s">
        <v>72</v>
      </c>
      <c r="E14" s="378" t="str">
        <f>'W 2.2'!C9</f>
        <v xml:space="preserve">Attraktivität der Region
</v>
      </c>
      <c r="F14" s="203"/>
      <c r="G14" s="201"/>
      <c r="H14" s="163"/>
      <c r="I14" s="383"/>
    </row>
    <row r="15" spans="1:9" ht="22.5" customHeight="1" x14ac:dyDescent="0.3">
      <c r="A15" s="5"/>
      <c r="B15" s="467"/>
      <c r="C15" s="471"/>
      <c r="D15" s="81" t="s">
        <v>73</v>
      </c>
      <c r="E15" s="378" t="str">
        <f>'W 2.2'!C10</f>
        <v xml:space="preserve">Zugangseinschränkungen
</v>
      </c>
      <c r="F15" s="203"/>
      <c r="G15" s="201"/>
      <c r="H15" s="163"/>
      <c r="I15" s="383"/>
    </row>
    <row r="16" spans="1:9" ht="22.5" customHeight="1" x14ac:dyDescent="0.3">
      <c r="A16" s="5"/>
      <c r="B16" s="467"/>
      <c r="C16" s="469" t="s">
        <v>199</v>
      </c>
      <c r="D16" s="81" t="s">
        <v>74</v>
      </c>
      <c r="E16" s="378" t="str">
        <f>'W 2.3'!C7</f>
        <v xml:space="preserve">Vorhandene Infrastrukturen
</v>
      </c>
      <c r="F16" s="203"/>
      <c r="G16" s="201"/>
      <c r="H16" s="163"/>
      <c r="I16" s="383"/>
    </row>
    <row r="17" spans="1:9" ht="22.5" customHeight="1" x14ac:dyDescent="0.3">
      <c r="A17" s="5"/>
      <c r="B17" s="467"/>
      <c r="C17" s="471"/>
      <c r="D17" s="81" t="s">
        <v>75</v>
      </c>
      <c r="E17" s="378" t="str">
        <f>'W 2.3'!C8</f>
        <v xml:space="preserve">Multifunktionalität
</v>
      </c>
      <c r="F17" s="203"/>
      <c r="G17" s="201"/>
      <c r="H17" s="163"/>
      <c r="I17" s="383"/>
    </row>
    <row r="18" spans="1:9" ht="22.5" customHeight="1" x14ac:dyDescent="0.3">
      <c r="A18" s="5"/>
      <c r="B18" s="467"/>
      <c r="C18" s="469" t="s">
        <v>200</v>
      </c>
      <c r="D18" s="81" t="s">
        <v>76</v>
      </c>
      <c r="E18" s="378" t="str">
        <f>'W 3.1'!C7</f>
        <v xml:space="preserve">Langfristige Finanzierung
</v>
      </c>
      <c r="F18" s="203"/>
      <c r="G18" s="201"/>
      <c r="H18" s="163"/>
      <c r="I18" s="383"/>
    </row>
    <row r="19" spans="1:9" ht="22.5" customHeight="1" x14ac:dyDescent="0.3">
      <c r="A19" s="5"/>
      <c r="B19" s="467"/>
      <c r="C19" s="470"/>
      <c r="D19" s="81" t="s">
        <v>77</v>
      </c>
      <c r="E19" s="378" t="str">
        <f>'W 3.1'!C8</f>
        <v xml:space="preserve">Kostendeckungsgrad
</v>
      </c>
      <c r="F19" s="203"/>
      <c r="G19" s="201"/>
      <c r="H19" s="163"/>
      <c r="I19" s="383"/>
    </row>
    <row r="20" spans="1:9" ht="22.5" customHeight="1" x14ac:dyDescent="0.3">
      <c r="A20" s="5"/>
      <c r="B20" s="468"/>
      <c r="C20" s="471"/>
      <c r="D20" s="81" t="s">
        <v>78</v>
      </c>
      <c r="E20" s="378" t="str">
        <f>'W 3.1'!C9</f>
        <v xml:space="preserve">Finanzierung der Risiken
</v>
      </c>
      <c r="F20" s="203"/>
      <c r="G20" s="201"/>
      <c r="H20" s="163"/>
      <c r="I20" s="383"/>
    </row>
    <row r="21" spans="1:9" ht="22.5" customHeight="1" x14ac:dyDescent="0.3">
      <c r="D21" s="58"/>
      <c r="E21" s="58"/>
      <c r="F21" s="58"/>
      <c r="G21" s="58"/>
      <c r="I21" s="38"/>
    </row>
    <row r="22" spans="1:9" ht="22.5" customHeight="1" x14ac:dyDescent="0.3">
      <c r="I22" s="38"/>
    </row>
    <row r="23" spans="1:9" ht="22.5" customHeight="1" x14ac:dyDescent="0.3">
      <c r="I23" s="38"/>
    </row>
    <row r="24" spans="1:9" ht="22.5" customHeight="1" x14ac:dyDescent="0.3">
      <c r="I24" s="38"/>
    </row>
    <row r="25" spans="1:9" ht="22.5" customHeight="1" x14ac:dyDescent="0.3">
      <c r="I25" s="38"/>
    </row>
    <row r="26" spans="1:9" ht="22.5" customHeight="1" x14ac:dyDescent="0.3">
      <c r="I26" s="38"/>
    </row>
  </sheetData>
  <sheetProtection algorithmName="SHA-512" hashValue="f6e9eVMexWt7bYhSbiQb30QNlWeSSOKCzU+XtviyU2QRxNq2JmhQmQU9sv5eHXc/0of9ogCZyQZBLiZbKpKUWw==" saltValue="+rNWQEJvwCUL2VZskd0EQw==" spinCount="100000" sheet="1" formatColumns="0" formatRows="0"/>
  <mergeCells count="7">
    <mergeCell ref="B4:B20"/>
    <mergeCell ref="C4:C6"/>
    <mergeCell ref="C7:C8"/>
    <mergeCell ref="C9:C11"/>
    <mergeCell ref="C16:C17"/>
    <mergeCell ref="C18:C20"/>
    <mergeCell ref="C12:C15"/>
  </mergeCells>
  <conditionalFormatting sqref="G4:G20">
    <cfRule type="containsText" dxfId="104" priority="1" operator="containsText" text="Tief">
      <formula>NOT(ISERROR(SEARCH("Tief",G4)))</formula>
    </cfRule>
    <cfRule type="containsText" dxfId="102" priority="3" operator="containsText" text="Mittel">
      <formula>NOT(ISERROR(SEARCH("Mittel",G4)))</formula>
    </cfRule>
  </conditionalFormatting>
  <conditionalFormatting sqref="H4:H20">
    <cfRule type="colorScale" priority="4">
      <colorScale>
        <cfvo type="num" val="0"/>
        <cfvo type="num" val="1"/>
        <cfvo type="num" val="2"/>
        <color rgb="FFF8696B"/>
        <color rgb="FFFFEB84"/>
        <color rgb="FF63BE7B"/>
      </colorScale>
    </cfRule>
  </conditionalFormatting>
  <dataValidations count="3">
    <dataValidation type="list" allowBlank="1" showInputMessage="1" showErrorMessage="1" sqref="F4:F20" xr:uid="{D28EC2CB-79E9-4CFA-A4DC-06074E0030E3}">
      <formula1>"X"</formula1>
    </dataValidation>
    <dataValidation type="list" allowBlank="1" showInputMessage="1" showErrorMessage="1" sqref="H4:H20" xr:uid="{746A1B81-0439-44FD-9CE1-F76AF4DA7AFD}">
      <formula1>"0,1,2"</formula1>
    </dataValidation>
    <dataValidation type="list" allowBlank="1" showInputMessage="1" showErrorMessage="1" sqref="G4:G20" xr:uid="{B3697069-0442-4B50-AB30-1E772FA3737E}">
      <formula1>"Hoch,Mittel,Tief"</formula1>
    </dataValidation>
  </dataValidations>
  <printOptions horizontalCentered="1"/>
  <pageMargins left="0.59055118110236227" right="0.70866141732283472" top="1.5748031496062993" bottom="0.74803149606299213" header="0.31496062992125984" footer="0.31496062992125984"/>
  <pageSetup paperSize="8" scale="91" fitToHeight="0" orientation="portrait" r:id="rId1"/>
  <headerFooter>
    <oddHeader>&amp;L&amp;"Arial Narrow,Normal"&amp;9Bewertungstool V1.1&amp;C&amp;"Arial Narrow,Gras"&amp;14
Anwendbarkeit, Priorität und Zielwert des Bereichs W&amp;R&amp;"Arial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 operator="containsText" id="{40082440-34E4-48D6-8A9B-A2C7213610D9}">
            <xm:f>NOT(ISERROR(SEARCH("Hoch",G4)))</xm:f>
            <xm:f>"Hoch"</xm:f>
            <x14:dxf>
              <fill>
                <patternFill>
                  <bgColor theme="9" tint="-0.24994659260841701"/>
                </patternFill>
              </fill>
            </x14:dxf>
          </x14:cfRule>
          <xm:sqref>G4:G20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57006-C764-4842-993E-133F43BF174F}">
  <sheetPr>
    <tabColor rgb="FF6CAC34"/>
    <pageSetUpPr fitToPage="1"/>
  </sheetPr>
  <dimension ref="A1:I32"/>
  <sheetViews>
    <sheetView view="pageLayout" zoomScaleNormal="100" zoomScaleSheetLayoutView="80" workbookViewId="0">
      <selection activeCell="F4" sqref="F4"/>
    </sheetView>
  </sheetViews>
  <sheetFormatPr baseColWidth="10" defaultColWidth="10.85546875" defaultRowHeight="21.75" customHeight="1" x14ac:dyDescent="0.3"/>
  <cols>
    <col min="1" max="1" width="2.42578125" style="4" customWidth="1"/>
    <col min="2" max="2" width="9" style="38" customWidth="1"/>
    <col min="3" max="3" width="26.5703125" style="38" customWidth="1"/>
    <col min="4" max="4" width="6.7109375" style="56" customWidth="1"/>
    <col min="5" max="5" width="37.42578125" style="56" customWidth="1"/>
    <col min="6" max="6" width="11.85546875" style="56" customWidth="1"/>
    <col min="7" max="7" width="12.42578125" style="56" customWidth="1"/>
    <col min="8" max="8" width="12.28515625" style="38" customWidth="1"/>
    <col min="9" max="9" width="28" style="4" customWidth="1"/>
    <col min="10" max="16384" width="10.85546875" style="4"/>
  </cols>
  <sheetData>
    <row r="1" spans="1:9" ht="21.75" customHeight="1" x14ac:dyDescent="0.3">
      <c r="A1" s="5"/>
    </row>
    <row r="2" spans="1:9" ht="21.75" customHeight="1" x14ac:dyDescent="0.3">
      <c r="A2" s="5"/>
      <c r="B2" s="125"/>
      <c r="C2" s="125"/>
      <c r="D2" s="39"/>
      <c r="E2" s="57"/>
      <c r="F2" s="57"/>
      <c r="G2" s="57"/>
    </row>
    <row r="3" spans="1:9" ht="21.75" customHeight="1" x14ac:dyDescent="0.3">
      <c r="A3" s="5"/>
      <c r="B3" s="39" t="s">
        <v>174</v>
      </c>
      <c r="C3" s="39" t="s">
        <v>175</v>
      </c>
      <c r="D3" s="39"/>
      <c r="E3" s="57"/>
      <c r="F3" s="44" t="s">
        <v>176</v>
      </c>
      <c r="G3" s="44" t="s">
        <v>179</v>
      </c>
      <c r="H3" s="44" t="s">
        <v>177</v>
      </c>
      <c r="I3" s="44" t="s">
        <v>178</v>
      </c>
    </row>
    <row r="4" spans="1:9" ht="21.75" customHeight="1" x14ac:dyDescent="0.3">
      <c r="A4" s="5"/>
      <c r="B4" s="472" t="s">
        <v>3</v>
      </c>
      <c r="C4" s="469" t="s">
        <v>161</v>
      </c>
      <c r="D4" s="82" t="s">
        <v>79</v>
      </c>
      <c r="E4" s="202" t="str">
        <f>'U 1.1'!C7</f>
        <v xml:space="preserve">Energiebedarf
</v>
      </c>
      <c r="F4" s="203"/>
      <c r="G4" s="201"/>
      <c r="H4" s="163"/>
      <c r="I4" s="382"/>
    </row>
    <row r="5" spans="1:9" ht="21.75" customHeight="1" x14ac:dyDescent="0.3">
      <c r="A5" s="5"/>
      <c r="B5" s="473"/>
      <c r="C5" s="470"/>
      <c r="D5" s="82" t="s">
        <v>80</v>
      </c>
      <c r="E5" s="202" t="str">
        <f>'U 1.1'!C8</f>
        <v xml:space="preserve">Erneuerbare Energien
</v>
      </c>
      <c r="F5" s="203"/>
      <c r="G5" s="201"/>
      <c r="H5" s="163"/>
      <c r="I5" s="383"/>
    </row>
    <row r="6" spans="1:9" ht="21.75" customHeight="1" x14ac:dyDescent="0.3">
      <c r="A6" s="5"/>
      <c r="B6" s="473"/>
      <c r="C6" s="471"/>
      <c r="D6" s="82" t="s">
        <v>81</v>
      </c>
      <c r="E6" s="202" t="str">
        <f>'U 1.1'!C9</f>
        <v xml:space="preserve">Energiemonitoring
</v>
      </c>
      <c r="F6" s="203"/>
      <c r="G6" s="201"/>
      <c r="H6" s="163"/>
      <c r="I6" s="383"/>
    </row>
    <row r="7" spans="1:9" ht="21.75" customHeight="1" x14ac:dyDescent="0.3">
      <c r="A7" s="5"/>
      <c r="B7" s="473"/>
      <c r="C7" s="469" t="s">
        <v>202</v>
      </c>
      <c r="D7" s="82" t="s">
        <v>82</v>
      </c>
      <c r="E7" s="202" t="str">
        <f>'U 1.2'!C7</f>
        <v xml:space="preserve">Flächennutzung
</v>
      </c>
      <c r="F7" s="203"/>
      <c r="G7" s="201"/>
      <c r="H7" s="163"/>
      <c r="I7" s="383"/>
    </row>
    <row r="8" spans="1:9" ht="21.75" customHeight="1" x14ac:dyDescent="0.3">
      <c r="A8" s="5"/>
      <c r="B8" s="473"/>
      <c r="C8" s="471"/>
      <c r="D8" s="82" t="s">
        <v>83</v>
      </c>
      <c r="E8" s="202" t="str">
        <f>'U 1.2'!C8</f>
        <v xml:space="preserve">Umgang mit Boden
</v>
      </c>
      <c r="F8" s="203"/>
      <c r="G8" s="201"/>
      <c r="H8" s="163"/>
      <c r="I8" s="383"/>
    </row>
    <row r="9" spans="1:9" ht="21.75" customHeight="1" x14ac:dyDescent="0.3">
      <c r="A9" s="5"/>
      <c r="B9" s="473"/>
      <c r="C9" s="469" t="s">
        <v>203</v>
      </c>
      <c r="D9" s="82" t="s">
        <v>84</v>
      </c>
      <c r="E9" s="202" t="str">
        <f>'U 1.3'!C7</f>
        <v xml:space="preserve">Untersuchung belasteter Standorte
</v>
      </c>
      <c r="F9" s="203"/>
      <c r="G9" s="201"/>
      <c r="H9" s="163"/>
      <c r="I9" s="383"/>
    </row>
    <row r="10" spans="1:9" ht="21.75" customHeight="1" x14ac:dyDescent="0.3">
      <c r="A10" s="5"/>
      <c r="B10" s="473"/>
      <c r="C10" s="471"/>
      <c r="D10" s="82" t="s">
        <v>85</v>
      </c>
      <c r="E10" s="202" t="str">
        <f>'U 1.3'!C8</f>
        <v xml:space="preserve">Eingriffe auf belasteten Standorten
</v>
      </c>
      <c r="F10" s="203"/>
      <c r="G10" s="201"/>
      <c r="H10" s="163"/>
      <c r="I10" s="383"/>
    </row>
    <row r="11" spans="1:9" ht="21.75" customHeight="1" x14ac:dyDescent="0.3">
      <c r="A11" s="5"/>
      <c r="B11" s="473"/>
      <c r="C11" s="469" t="s">
        <v>204</v>
      </c>
      <c r="D11" s="82" t="s">
        <v>86</v>
      </c>
      <c r="E11" s="202" t="str">
        <f>'U 1.4'!C7</f>
        <v xml:space="preserve">Unverschmutzte Abfälle
</v>
      </c>
      <c r="F11" s="203"/>
      <c r="G11" s="201"/>
      <c r="H11" s="163"/>
      <c r="I11" s="384"/>
    </row>
    <row r="12" spans="1:9" ht="21.75" customHeight="1" x14ac:dyDescent="0.3">
      <c r="A12" s="5"/>
      <c r="B12" s="473"/>
      <c r="C12" s="471"/>
      <c r="D12" s="82" t="s">
        <v>87</v>
      </c>
      <c r="E12" s="202" t="str">
        <f>'U 1.4'!C8</f>
        <v xml:space="preserve">Verschmutzte Abfälle
</v>
      </c>
      <c r="F12" s="203"/>
      <c r="G12" s="201"/>
      <c r="H12" s="163"/>
      <c r="I12" s="383"/>
    </row>
    <row r="13" spans="1:9" ht="21.75" customHeight="1" x14ac:dyDescent="0.3">
      <c r="A13" s="5"/>
      <c r="B13" s="473"/>
      <c r="C13" s="469" t="s">
        <v>205</v>
      </c>
      <c r="D13" s="82" t="s">
        <v>88</v>
      </c>
      <c r="E13" s="202" t="str">
        <f>'U 1.5'!C7</f>
        <v xml:space="preserve">Materialbedarf
</v>
      </c>
      <c r="F13" s="203"/>
      <c r="G13" s="201"/>
      <c r="H13" s="163"/>
      <c r="I13" s="383"/>
    </row>
    <row r="14" spans="1:9" ht="21.75" customHeight="1" x14ac:dyDescent="0.3">
      <c r="A14" s="5"/>
      <c r="B14" s="473"/>
      <c r="C14" s="470"/>
      <c r="D14" s="82" t="s">
        <v>89</v>
      </c>
      <c r="E14" s="202" t="str">
        <f>'U 1.5'!C8</f>
        <v>Methoden und Produkte des Unterhalts</v>
      </c>
      <c r="F14" s="203"/>
      <c r="G14" s="201"/>
      <c r="H14" s="163"/>
      <c r="I14" s="383"/>
    </row>
    <row r="15" spans="1:9" ht="21.75" customHeight="1" x14ac:dyDescent="0.3">
      <c r="A15" s="5"/>
      <c r="B15" s="473"/>
      <c r="C15" s="471"/>
      <c r="D15" s="82" t="s">
        <v>90</v>
      </c>
      <c r="E15" s="202" t="str">
        <f>'U 1.5'!C9</f>
        <v xml:space="preserve">Trennbarkeit
</v>
      </c>
      <c r="F15" s="203"/>
      <c r="G15" s="201"/>
      <c r="H15" s="163"/>
      <c r="I15" s="383"/>
    </row>
    <row r="16" spans="1:9" ht="21.75" customHeight="1" x14ac:dyDescent="0.3">
      <c r="A16" s="5"/>
      <c r="B16" s="473"/>
      <c r="C16" s="469" t="s">
        <v>206</v>
      </c>
      <c r="D16" s="82" t="s">
        <v>91</v>
      </c>
      <c r="E16" s="202" t="str">
        <f>'U 2.1'!C7</f>
        <v xml:space="preserve">Treibhausgasemissionen
</v>
      </c>
      <c r="F16" s="203"/>
      <c r="G16" s="201"/>
      <c r="H16" s="163"/>
      <c r="I16" s="383"/>
    </row>
    <row r="17" spans="1:9" ht="21.75" customHeight="1" x14ac:dyDescent="0.3">
      <c r="A17" s="5"/>
      <c r="B17" s="473"/>
      <c r="C17" s="470"/>
      <c r="D17" s="82" t="s">
        <v>92</v>
      </c>
      <c r="E17" s="202" t="str">
        <f>'U 2.1'!C8</f>
        <v xml:space="preserve">Klimakompensation
</v>
      </c>
      <c r="F17" s="203"/>
      <c r="G17" s="201"/>
      <c r="H17" s="163"/>
      <c r="I17" s="383"/>
    </row>
    <row r="18" spans="1:9" ht="21.75" customHeight="1" x14ac:dyDescent="0.3">
      <c r="A18" s="5"/>
      <c r="B18" s="473"/>
      <c r="C18" s="471"/>
      <c r="D18" s="82" t="s">
        <v>93</v>
      </c>
      <c r="E18" s="202" t="str">
        <f>'U 2.1'!C9</f>
        <v xml:space="preserve">Mikroklima
</v>
      </c>
      <c r="F18" s="203"/>
      <c r="G18" s="201"/>
      <c r="H18" s="163"/>
      <c r="I18" s="383"/>
    </row>
    <row r="19" spans="1:9" ht="21.75" customHeight="1" x14ac:dyDescent="0.3">
      <c r="A19" s="5"/>
      <c r="B19" s="473"/>
      <c r="C19" s="469" t="s">
        <v>207</v>
      </c>
      <c r="D19" s="82" t="s">
        <v>94</v>
      </c>
      <c r="E19" s="202" t="str">
        <f>'U 2.2'!C7</f>
        <v xml:space="preserve">Luftschadstoffe und Gerüche
</v>
      </c>
      <c r="F19" s="203"/>
      <c r="G19" s="201"/>
      <c r="H19" s="163"/>
      <c r="I19" s="383"/>
    </row>
    <row r="20" spans="1:9" ht="21.75" customHeight="1" x14ac:dyDescent="0.3">
      <c r="A20" s="5"/>
      <c r="B20" s="473"/>
      <c r="C20" s="470"/>
      <c r="D20" s="82" t="s">
        <v>95</v>
      </c>
      <c r="E20" s="202" t="str">
        <f>'U 2.2'!C8</f>
        <v xml:space="preserve">Lärm und Erschütterungen
</v>
      </c>
      <c r="F20" s="203"/>
      <c r="G20" s="201"/>
      <c r="H20" s="163"/>
      <c r="I20" s="383"/>
    </row>
    <row r="21" spans="1:9" ht="21.75" customHeight="1" x14ac:dyDescent="0.3">
      <c r="A21" s="5"/>
      <c r="B21" s="473"/>
      <c r="C21" s="470"/>
      <c r="D21" s="82" t="s">
        <v>96</v>
      </c>
      <c r="E21" s="202" t="str">
        <f>'U 2.2'!C9</f>
        <v xml:space="preserve">Nichtionisierende Strahlung (NIS)
</v>
      </c>
      <c r="F21" s="203"/>
      <c r="G21" s="201"/>
      <c r="H21" s="163"/>
      <c r="I21" s="383"/>
    </row>
    <row r="22" spans="1:9" ht="21.75" customHeight="1" x14ac:dyDescent="0.3">
      <c r="A22" s="5"/>
      <c r="B22" s="473"/>
      <c r="C22" s="471"/>
      <c r="D22" s="82" t="s">
        <v>107</v>
      </c>
      <c r="E22" s="202" t="str">
        <f>'U 2.2'!C10</f>
        <v xml:space="preserve">Hitze und Licht
</v>
      </c>
      <c r="F22" s="203"/>
      <c r="G22" s="201"/>
      <c r="H22" s="163"/>
      <c r="I22" s="383"/>
    </row>
    <row r="23" spans="1:9" ht="21.75" customHeight="1" x14ac:dyDescent="0.3">
      <c r="A23" s="5"/>
      <c r="B23" s="473"/>
      <c r="C23" s="469" t="s">
        <v>159</v>
      </c>
      <c r="D23" s="82" t="s">
        <v>97</v>
      </c>
      <c r="E23" s="202" t="str">
        <f>'U 2.3'!C7</f>
        <v xml:space="preserve">Wasserqualität
</v>
      </c>
      <c r="F23" s="203"/>
      <c r="G23" s="201"/>
      <c r="H23" s="163"/>
      <c r="I23" s="382"/>
    </row>
    <row r="24" spans="1:9" ht="21.75" customHeight="1" x14ac:dyDescent="0.3">
      <c r="A24" s="5"/>
      <c r="B24" s="473"/>
      <c r="C24" s="470"/>
      <c r="D24" s="82" t="s">
        <v>98</v>
      </c>
      <c r="E24" s="202" t="str">
        <f>'U 2.3'!C8</f>
        <v xml:space="preserve">Wasserkreislauf
</v>
      </c>
      <c r="F24" s="203"/>
      <c r="G24" s="201"/>
      <c r="H24" s="163"/>
      <c r="I24" s="382"/>
    </row>
    <row r="25" spans="1:9" ht="21.75" customHeight="1" x14ac:dyDescent="0.3">
      <c r="A25" s="5"/>
      <c r="B25" s="473"/>
      <c r="C25" s="471"/>
      <c r="D25" s="82" t="s">
        <v>99</v>
      </c>
      <c r="E25" s="202" t="str">
        <f>'U 2.3'!C9</f>
        <v xml:space="preserve">Wasserbedarf
</v>
      </c>
      <c r="F25" s="203"/>
      <c r="G25" s="201"/>
      <c r="H25" s="163"/>
      <c r="I25" s="382"/>
    </row>
    <row r="26" spans="1:9" ht="21.75" customHeight="1" x14ac:dyDescent="0.3">
      <c r="A26" s="5"/>
      <c r="B26" s="473"/>
      <c r="C26" s="469" t="s">
        <v>208</v>
      </c>
      <c r="D26" s="82" t="s">
        <v>100</v>
      </c>
      <c r="E26" s="202" t="str">
        <f>'U 2.4'!C7</f>
        <v>Natürliche Lebensräume und Biodiversität</v>
      </c>
      <c r="F26" s="203"/>
      <c r="G26" s="201"/>
      <c r="H26" s="163"/>
      <c r="I26" s="382"/>
    </row>
    <row r="27" spans="1:9" ht="21.75" customHeight="1" x14ac:dyDescent="0.3">
      <c r="A27" s="5"/>
      <c r="B27" s="473"/>
      <c r="C27" s="470"/>
      <c r="D27" s="82" t="s">
        <v>101</v>
      </c>
      <c r="E27" s="202" t="str">
        <f>'U 2.4'!C8</f>
        <v xml:space="preserve">Vernetzung der Lebensräume
</v>
      </c>
      <c r="F27" s="203"/>
      <c r="G27" s="201"/>
      <c r="H27" s="163"/>
      <c r="I27" s="383"/>
    </row>
    <row r="28" spans="1:9" ht="21.75" customHeight="1" x14ac:dyDescent="0.3">
      <c r="A28" s="5"/>
      <c r="B28" s="473"/>
      <c r="C28" s="471"/>
      <c r="D28" s="82" t="s">
        <v>102</v>
      </c>
      <c r="E28" s="202" t="str">
        <f>'U 2.4'!C9</f>
        <v xml:space="preserve">Invasive gebietsfremde Arten
</v>
      </c>
      <c r="F28" s="203"/>
      <c r="G28" s="201"/>
      <c r="H28" s="163"/>
      <c r="I28" s="383"/>
    </row>
    <row r="29" spans="1:9" ht="21.75" customHeight="1" x14ac:dyDescent="0.3">
      <c r="A29" s="5"/>
      <c r="B29" s="473"/>
      <c r="C29" s="469" t="s">
        <v>209</v>
      </c>
      <c r="D29" s="82" t="s">
        <v>103</v>
      </c>
      <c r="E29" s="202" t="str">
        <f>'U 3.1'!C7</f>
        <v xml:space="preserve">Risiken durch Naturgefahren
</v>
      </c>
      <c r="F29" s="203"/>
      <c r="G29" s="201"/>
      <c r="H29" s="163"/>
      <c r="I29" s="383"/>
    </row>
    <row r="30" spans="1:9" ht="21.75" customHeight="1" x14ac:dyDescent="0.3">
      <c r="A30" s="5"/>
      <c r="B30" s="473"/>
      <c r="C30" s="471"/>
      <c r="D30" s="82" t="s">
        <v>104</v>
      </c>
      <c r="E30" s="202" t="str">
        <f>'U 3.1'!C8</f>
        <v xml:space="preserve">Einflüsse des Klimawandels
</v>
      </c>
      <c r="F30" s="203"/>
      <c r="G30" s="201"/>
      <c r="H30" s="163"/>
      <c r="I30" s="383"/>
    </row>
    <row r="31" spans="1:9" ht="21.75" customHeight="1" x14ac:dyDescent="0.3">
      <c r="A31" s="5"/>
      <c r="B31" s="474"/>
      <c r="C31" s="78" t="s">
        <v>210</v>
      </c>
      <c r="D31" s="82" t="s">
        <v>105</v>
      </c>
      <c r="E31" s="202" t="str">
        <f>'U 3.2'!C7</f>
        <v xml:space="preserve">Störfälle und Gefahrengüter
</v>
      </c>
      <c r="F31" s="203"/>
      <c r="G31" s="201"/>
      <c r="H31" s="163"/>
      <c r="I31" s="383"/>
    </row>
    <row r="32" spans="1:9" ht="21.75" customHeight="1" x14ac:dyDescent="0.3">
      <c r="D32" s="58"/>
      <c r="E32" s="58"/>
      <c r="F32" s="58"/>
      <c r="G32" s="58"/>
    </row>
  </sheetData>
  <sheetProtection algorithmName="SHA-512" hashValue="faTQ2VQUdFwTfpcM+tUcqGfGF0LXW98qiQeMplB10WtDf1aRVbWPNlcw5MggmGub4RoxzSctlYOXjv+JOPJnPA==" saltValue="Byek1ALv4WQFqh+V87/LFQ==" spinCount="100000" sheet="1" formatColumns="0" formatRows="0"/>
  <mergeCells count="11">
    <mergeCell ref="C29:C30"/>
    <mergeCell ref="B4:B31"/>
    <mergeCell ref="C4:C6"/>
    <mergeCell ref="C7:C8"/>
    <mergeCell ref="C9:C10"/>
    <mergeCell ref="C13:C15"/>
    <mergeCell ref="C16:C18"/>
    <mergeCell ref="C19:C22"/>
    <mergeCell ref="C23:C25"/>
    <mergeCell ref="C26:C28"/>
    <mergeCell ref="C11:C12"/>
  </mergeCells>
  <conditionalFormatting sqref="G4:G31">
    <cfRule type="containsText" dxfId="101" priority="1" operator="containsText" text="Tief">
      <formula>NOT(ISERROR(SEARCH("Tief",G4)))</formula>
    </cfRule>
    <cfRule type="containsText" dxfId="99" priority="3" operator="containsText" text="Mittel">
      <formula>NOT(ISERROR(SEARCH("Mittel",G4)))</formula>
    </cfRule>
  </conditionalFormatting>
  <conditionalFormatting sqref="H4:H31">
    <cfRule type="colorScale" priority="4">
      <colorScale>
        <cfvo type="num" val="0"/>
        <cfvo type="num" val="1"/>
        <cfvo type="num" val="2"/>
        <color rgb="FFF8696B"/>
        <color rgb="FFFFEB84"/>
        <color rgb="FF63BE7B"/>
      </colorScale>
    </cfRule>
  </conditionalFormatting>
  <dataValidations count="3">
    <dataValidation type="list" allowBlank="1" showInputMessage="1" showErrorMessage="1" sqref="F4:F31" xr:uid="{3ECCBD34-68CC-4C46-9399-A9A4BF0EC22D}">
      <formula1>"X"</formula1>
    </dataValidation>
    <dataValidation type="list" allowBlank="1" showInputMessage="1" showErrorMessage="1" sqref="H4:H31" xr:uid="{5F692FB2-FEAE-4C68-9172-576A2422D6DC}">
      <formula1>"0,1,2"</formula1>
    </dataValidation>
    <dataValidation type="list" allowBlank="1" showInputMessage="1" showErrorMessage="1" sqref="G4:G31" xr:uid="{3B0E9B9A-70B3-4149-9AF0-6507DCABA030}">
      <formula1>"Hoch,Mittel,Tief"</formula1>
    </dataValidation>
  </dataValidations>
  <printOptions horizontalCentered="1"/>
  <pageMargins left="0.59055118110236227" right="0.70866141732283472" top="1.5748031496062993" bottom="0.74803149606299213" header="0.31496062992125984" footer="0.31496062992125984"/>
  <pageSetup paperSize="8" scale="91" fitToHeight="0" orientation="portrait" r:id="rId1"/>
  <headerFooter>
    <oddHeader>&amp;L&amp;"Arial Narrow,Normal"&amp;9Bewertungstool V1.1&amp;C&amp;"Arial Narrow,Gras"&amp;14
Anwendbarkeit, Priorität und Zielwert des Bereichs W&amp;R&amp;"Arial Narrow,Normal"&amp;G</oddHeader>
    <oddFooter>&amp;L&amp;"Arial Narrow,Normal"&amp;8&amp;F&amp;C&amp;"Arial Narrow,Normal"&amp;8&amp;P/&amp;N&amp;R&amp;"Arial Narrow,Normal"&amp;8&amp;D</oddFoot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 operator="containsText" id="{D4BA2956-3EA1-4C03-94FF-B6B6ED664136}">
            <xm:f>NOT(ISERROR(SEARCH("Hoch",G4)))</xm:f>
            <xm:f>"Hoch"</xm:f>
            <x14:dxf>
              <fill>
                <patternFill>
                  <bgColor theme="9" tint="-0.24994659260841701"/>
                </patternFill>
              </fill>
            </x14:dxf>
          </x14:cfRule>
          <xm:sqref>G4:G31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tabColor rgb="FFFFFF00"/>
  </sheetPr>
  <dimension ref="A1:W45"/>
  <sheetViews>
    <sheetView view="pageLayout" zoomScaleNormal="145" zoomScaleSheetLayoutView="80" workbookViewId="0">
      <selection activeCell="G13" sqref="G13"/>
    </sheetView>
  </sheetViews>
  <sheetFormatPr baseColWidth="10" defaultColWidth="10.85546875" defaultRowHeight="16.5" x14ac:dyDescent="0.3"/>
  <cols>
    <col min="1" max="1" width="2.42578125" style="4" customWidth="1"/>
    <col min="2" max="2" width="2.85546875" style="4" customWidth="1"/>
    <col min="3" max="3" width="12.42578125" style="4" customWidth="1"/>
    <col min="4" max="4" width="4.42578125" style="4" customWidth="1"/>
    <col min="5" max="5" width="19.42578125" style="4" customWidth="1"/>
    <col min="6" max="6" width="7.28515625" style="4" customWidth="1"/>
    <col min="7" max="7" width="43.140625" style="4" customWidth="1"/>
    <col min="8" max="8" width="8.85546875" style="13" customWidth="1"/>
    <col min="9" max="9" width="11.28515625" style="13" customWidth="1"/>
    <col min="10" max="13" width="3.42578125" style="13" customWidth="1"/>
    <col min="14" max="14" width="5.85546875" style="13" customWidth="1"/>
    <col min="15" max="15" width="19.28515625" style="13" customWidth="1"/>
    <col min="16" max="16" width="10.140625" style="4" customWidth="1"/>
    <col min="17" max="17" width="4.42578125" style="4" customWidth="1"/>
    <col min="18" max="18" width="15.42578125" style="4" customWidth="1"/>
    <col min="19" max="19" width="3.85546875" style="4" customWidth="1"/>
    <col min="20" max="20" width="9.140625" style="4" customWidth="1"/>
    <col min="21" max="21" width="8.85546875" style="4" customWidth="1"/>
    <col min="22" max="16384" width="10.85546875" style="4"/>
  </cols>
  <sheetData>
    <row r="1" spans="1:23" x14ac:dyDescent="0.3">
      <c r="A1" s="5"/>
      <c r="B1" s="14" t="s">
        <v>133</v>
      </c>
    </row>
    <row r="2" spans="1:23" ht="16.5" customHeight="1" x14ac:dyDescent="0.3">
      <c r="A2" s="5"/>
      <c r="B2" s="504" t="s">
        <v>134</v>
      </c>
      <c r="C2" s="504"/>
      <c r="D2" s="504"/>
      <c r="E2" s="504"/>
      <c r="F2" s="504"/>
      <c r="G2" s="504"/>
      <c r="H2" s="504"/>
      <c r="I2" s="504"/>
      <c r="J2" s="504"/>
      <c r="K2" s="504"/>
      <c r="L2" s="504"/>
      <c r="M2" s="504"/>
      <c r="N2" s="504"/>
    </row>
    <row r="3" spans="1:23" x14ac:dyDescent="0.3">
      <c r="A3" s="5"/>
      <c r="B3" s="504"/>
      <c r="C3" s="504"/>
      <c r="D3" s="504"/>
      <c r="E3" s="504"/>
      <c r="F3" s="504"/>
      <c r="G3" s="504"/>
      <c r="H3" s="504"/>
      <c r="I3" s="504"/>
      <c r="J3" s="504"/>
      <c r="K3" s="504"/>
      <c r="L3" s="504"/>
      <c r="M3" s="504"/>
      <c r="N3" s="504"/>
    </row>
    <row r="4" spans="1:23" ht="25.5" customHeight="1" x14ac:dyDescent="0.3">
      <c r="A4" s="5"/>
      <c r="B4" s="504"/>
      <c r="C4" s="504"/>
      <c r="D4" s="504"/>
      <c r="E4" s="504"/>
      <c r="F4" s="504"/>
      <c r="G4" s="504"/>
      <c r="H4" s="504"/>
      <c r="I4" s="504"/>
      <c r="J4" s="504"/>
      <c r="K4" s="504"/>
      <c r="L4" s="504"/>
      <c r="M4" s="504"/>
      <c r="N4" s="504"/>
      <c r="U4" s="154"/>
      <c r="V4" s="153" t="s">
        <v>109</v>
      </c>
    </row>
    <row r="5" spans="1:23" ht="6.75" customHeight="1" thickBot="1" x14ac:dyDescent="0.35">
      <c r="A5" s="5"/>
      <c r="U5" s="154"/>
    </row>
    <row r="6" spans="1:23" ht="15.75" customHeight="1" x14ac:dyDescent="0.3">
      <c r="A6" s="5"/>
      <c r="B6" s="542" t="s">
        <v>228</v>
      </c>
      <c r="C6" s="538"/>
      <c r="D6" s="538" t="s">
        <v>229</v>
      </c>
      <c r="E6" s="538"/>
      <c r="F6" s="538" t="s">
        <v>175</v>
      </c>
      <c r="G6" s="539"/>
      <c r="H6" s="516" t="s">
        <v>230</v>
      </c>
      <c r="I6" s="517"/>
      <c r="J6" s="26" t="s">
        <v>231</v>
      </c>
      <c r="K6" s="45"/>
      <c r="L6" s="45"/>
      <c r="M6" s="45"/>
      <c r="N6" s="7"/>
      <c r="O6" s="6" t="s">
        <v>232</v>
      </c>
      <c r="P6" s="158" t="s">
        <v>233</v>
      </c>
      <c r="Q6" s="5"/>
      <c r="R6" s="5"/>
      <c r="S6" s="5"/>
      <c r="T6" s="5"/>
      <c r="U6" s="154"/>
    </row>
    <row r="7" spans="1:23" ht="17.25" thickBot="1" x14ac:dyDescent="0.35">
      <c r="A7" s="5"/>
      <c r="B7" s="543"/>
      <c r="C7" s="540"/>
      <c r="D7" s="540"/>
      <c r="E7" s="540"/>
      <c r="F7" s="540"/>
      <c r="G7" s="541"/>
      <c r="H7" s="109" t="s">
        <v>234</v>
      </c>
      <c r="I7" s="110" t="s">
        <v>235</v>
      </c>
      <c r="J7" s="125">
        <v>1</v>
      </c>
      <c r="K7" s="27">
        <v>2</v>
      </c>
      <c r="L7" s="27">
        <v>3</v>
      </c>
      <c r="M7" s="27">
        <v>4</v>
      </c>
      <c r="N7" s="42" t="s">
        <v>106</v>
      </c>
      <c r="O7" s="233" t="s">
        <v>236</v>
      </c>
      <c r="P7" s="157" t="s">
        <v>228</v>
      </c>
      <c r="Q7" s="5"/>
      <c r="R7" s="5"/>
      <c r="S7" s="5"/>
      <c r="T7" s="5"/>
      <c r="U7" s="44" t="s">
        <v>247</v>
      </c>
      <c r="V7" s="155" t="e">
        <v>#N/A</v>
      </c>
      <c r="W7" s="161" t="s">
        <v>248</v>
      </c>
    </row>
    <row r="8" spans="1:23" x14ac:dyDescent="0.3">
      <c r="A8" s="5"/>
      <c r="B8" s="544" t="s">
        <v>110</v>
      </c>
      <c r="C8" s="547" t="s">
        <v>214</v>
      </c>
      <c r="D8" s="550" t="s">
        <v>122</v>
      </c>
      <c r="E8" s="550" t="s">
        <v>218</v>
      </c>
      <c r="F8" s="190" t="s">
        <v>120</v>
      </c>
      <c r="G8" s="234" t="s">
        <v>390</v>
      </c>
      <c r="H8" s="111">
        <f>SUMIF(J8:M8,1,J8:M8)+SUMIF(J8:M8,2,J8:M8)</f>
        <v>0</v>
      </c>
      <c r="I8" s="112">
        <f>COUNT(J8:M8)*2</f>
        <v>0</v>
      </c>
      <c r="J8" s="59" t="e">
        <f>Liste_fuer_Grafik!M4</f>
        <v>#N/A</v>
      </c>
      <c r="K8" s="16" t="e">
        <f>Liste_fuer_Grafik!M5</f>
        <v>#N/A</v>
      </c>
      <c r="L8" s="16" t="e">
        <f>Liste_fuer_Grafik!M6</f>
        <v>#N/A</v>
      </c>
      <c r="M8" s="28"/>
      <c r="N8" s="43" t="e">
        <f>IF((I8/2)&gt;0,(_xlfn.IFNA(J8,0)+_xlfn.IFNA(K8,0)+_xlfn.IFNA(L8,0)+_xlfn.IFNA(M8,0))/(I8/2),NA())</f>
        <v>#N/A</v>
      </c>
      <c r="O8" s="8" t="e">
        <f>IF(N8&gt;0,N8/2,IF(ISNA(N8),NA(),0))</f>
        <v>#N/A</v>
      </c>
      <c r="P8" s="480" t="e">
        <f>(SUM(H8:H10)/SUM(I8:I10))*2</f>
        <v>#DIV/0!</v>
      </c>
      <c r="Q8" s="5"/>
      <c r="R8" s="501" t="s">
        <v>242</v>
      </c>
      <c r="S8" s="502"/>
      <c r="T8" s="502"/>
      <c r="U8" s="139" t="e">
        <f>Liste_fuer_Grafik!P4</f>
        <v>#N/A</v>
      </c>
      <c r="V8" s="156">
        <f>IF(ISNA(N8),2,NA())</f>
        <v>2</v>
      </c>
      <c r="W8" s="477" t="e">
        <f>Liste_fuer_Grafik!U4</f>
        <v>#DIV/0!</v>
      </c>
    </row>
    <row r="9" spans="1:23" ht="16.5" customHeight="1" x14ac:dyDescent="0.3">
      <c r="A9" s="5"/>
      <c r="B9" s="545"/>
      <c r="C9" s="548"/>
      <c r="D9" s="551"/>
      <c r="E9" s="551"/>
      <c r="F9" s="191" t="s">
        <v>119</v>
      </c>
      <c r="G9" s="234" t="s">
        <v>180</v>
      </c>
      <c r="H9" s="113">
        <f t="shared" ref="H9:H36" si="0">SUMIF(J9:M9,1,J9:M9)+SUMIF(J9:M9,2,J9:M9)</f>
        <v>0</v>
      </c>
      <c r="I9" s="114">
        <f t="shared" ref="I9:I36" si="1">COUNT(J9:M9)*2</f>
        <v>0</v>
      </c>
      <c r="J9" s="60" t="e">
        <f>Liste_fuer_Grafik!M7</f>
        <v>#N/A</v>
      </c>
      <c r="K9" s="17" t="e">
        <f>Liste_fuer_Grafik!M8</f>
        <v>#N/A</v>
      </c>
      <c r="L9" s="17" t="e">
        <f>Liste_fuer_Grafik!M9</f>
        <v>#N/A</v>
      </c>
      <c r="M9" s="29"/>
      <c r="N9" s="46" t="e">
        <f t="shared" ref="N9:N36" si="2">IF((I9/2)&gt;0,(_xlfn.IFNA(J9,0)+_xlfn.IFNA(K9,0)+_xlfn.IFNA(L9,0)+_xlfn.IFNA(M9,0))/(I9/2),NA())</f>
        <v>#N/A</v>
      </c>
      <c r="O9" s="9" t="e">
        <f t="shared" ref="O9:O36" si="3">IF(N9&gt;0,N9/2,IF(ISNA(N9),NA(),0))</f>
        <v>#N/A</v>
      </c>
      <c r="P9" s="481"/>
      <c r="Q9" s="5"/>
      <c r="R9" s="503"/>
      <c r="S9" s="503"/>
      <c r="T9" s="503"/>
      <c r="U9" s="139" t="e">
        <f>Liste_fuer_Grafik!P7</f>
        <v>#N/A</v>
      </c>
      <c r="V9" s="156">
        <f t="shared" ref="V9:V36" si="4">IF(ISNA(N9),2,NA())</f>
        <v>2</v>
      </c>
      <c r="W9" s="477"/>
    </row>
    <row r="10" spans="1:23" ht="17.25" customHeight="1" thickBot="1" x14ac:dyDescent="0.35">
      <c r="A10" s="5"/>
      <c r="B10" s="546"/>
      <c r="C10" s="549"/>
      <c r="D10" s="552"/>
      <c r="E10" s="552"/>
      <c r="F10" s="192" t="s">
        <v>121</v>
      </c>
      <c r="G10" s="193" t="s">
        <v>181</v>
      </c>
      <c r="H10" s="115">
        <f t="shared" si="0"/>
        <v>0</v>
      </c>
      <c r="I10" s="116">
        <f t="shared" si="1"/>
        <v>0</v>
      </c>
      <c r="J10" s="61" t="e">
        <f>Liste_fuer_Grafik!M10</f>
        <v>#N/A</v>
      </c>
      <c r="K10" s="18" t="e">
        <f>Liste_fuer_Grafik!M11</f>
        <v>#N/A</v>
      </c>
      <c r="L10" s="30"/>
      <c r="M10" s="30"/>
      <c r="N10" s="47" t="e">
        <f t="shared" si="2"/>
        <v>#N/A</v>
      </c>
      <c r="O10" s="10" t="e">
        <f t="shared" si="3"/>
        <v>#N/A</v>
      </c>
      <c r="P10" s="482"/>
      <c r="Q10" s="5"/>
      <c r="R10" s="485" t="s">
        <v>239</v>
      </c>
      <c r="S10" s="486"/>
      <c r="T10" s="132">
        <f>COUNTIF(J8:M36,0)</f>
        <v>0</v>
      </c>
      <c r="U10" s="139" t="e">
        <f>Liste_fuer_Grafik!P10</f>
        <v>#N/A</v>
      </c>
      <c r="V10" s="156">
        <f t="shared" si="4"/>
        <v>2</v>
      </c>
      <c r="W10" s="477"/>
    </row>
    <row r="11" spans="1:23" ht="16.5" customHeight="1" x14ac:dyDescent="0.3">
      <c r="A11" s="5"/>
      <c r="B11" s="523" t="s">
        <v>1</v>
      </c>
      <c r="C11" s="521" t="s">
        <v>215</v>
      </c>
      <c r="D11" s="521" t="s">
        <v>4</v>
      </c>
      <c r="E11" s="521" t="s">
        <v>219</v>
      </c>
      <c r="F11" s="194" t="s">
        <v>11</v>
      </c>
      <c r="G11" s="380" t="s">
        <v>183</v>
      </c>
      <c r="H11" s="111">
        <f t="shared" si="0"/>
        <v>0</v>
      </c>
      <c r="I11" s="112">
        <f t="shared" si="1"/>
        <v>0</v>
      </c>
      <c r="J11" s="62" t="e">
        <f>Liste_fuer_Grafik!M12</f>
        <v>#N/A</v>
      </c>
      <c r="K11" s="19" t="e">
        <f>Liste_fuer_Grafik!M13</f>
        <v>#N/A</v>
      </c>
      <c r="L11" s="28"/>
      <c r="M11" s="28"/>
      <c r="N11" s="43" t="e">
        <f t="shared" si="2"/>
        <v>#N/A</v>
      </c>
      <c r="O11" s="8" t="e">
        <f t="shared" si="3"/>
        <v>#N/A</v>
      </c>
      <c r="P11" s="480" t="e">
        <f>(SUM(H11:H19)/SUM(I11:I19))*2</f>
        <v>#DIV/0!</v>
      </c>
      <c r="Q11" s="5"/>
      <c r="R11" s="487"/>
      <c r="S11" s="488"/>
      <c r="T11" s="133" t="str">
        <f>CONCATENATE("(", ROUND(100*(T10/76),0),"%)")</f>
        <v>(0%)</v>
      </c>
      <c r="U11" s="139" t="e">
        <f>Liste_fuer_Grafik!P12</f>
        <v>#N/A</v>
      </c>
      <c r="V11" s="156">
        <f t="shared" si="4"/>
        <v>2</v>
      </c>
      <c r="W11" s="477" t="e">
        <f>Liste_fuer_Grafik!U12</f>
        <v>#DIV/0!</v>
      </c>
    </row>
    <row r="12" spans="1:23" ht="16.5" customHeight="1" x14ac:dyDescent="0.3">
      <c r="A12" s="5"/>
      <c r="B12" s="524"/>
      <c r="C12" s="522"/>
      <c r="D12" s="522" t="e">
        <v>#VALUE!</v>
      </c>
      <c r="E12" s="522"/>
      <c r="F12" s="195" t="s">
        <v>12</v>
      </c>
      <c r="G12" s="234" t="s">
        <v>184</v>
      </c>
      <c r="H12" s="113">
        <f t="shared" si="0"/>
        <v>0</v>
      </c>
      <c r="I12" s="114">
        <f t="shared" si="1"/>
        <v>0</v>
      </c>
      <c r="J12" s="63" t="e">
        <f>Liste_fuer_Grafik!M14</f>
        <v>#N/A</v>
      </c>
      <c r="K12" s="20" t="e">
        <f>Liste_fuer_Grafik!M15</f>
        <v>#N/A</v>
      </c>
      <c r="L12" s="20" t="e">
        <f>Liste_fuer_Grafik!M16</f>
        <v>#N/A</v>
      </c>
      <c r="M12" s="29"/>
      <c r="N12" s="46" t="e">
        <f t="shared" si="2"/>
        <v>#N/A</v>
      </c>
      <c r="O12" s="9" t="e">
        <f t="shared" si="3"/>
        <v>#N/A</v>
      </c>
      <c r="P12" s="481"/>
      <c r="Q12" s="5"/>
      <c r="R12" s="489" t="s">
        <v>240</v>
      </c>
      <c r="S12" s="490"/>
      <c r="T12" s="483">
        <f>COUNTIF(J8:M36,1)</f>
        <v>0</v>
      </c>
      <c r="U12" s="139" t="e">
        <f>Liste_fuer_Grafik!P14</f>
        <v>#N/A</v>
      </c>
      <c r="V12" s="156">
        <f t="shared" si="4"/>
        <v>2</v>
      </c>
      <c r="W12" s="477"/>
    </row>
    <row r="13" spans="1:23" ht="16.5" customHeight="1" x14ac:dyDescent="0.3">
      <c r="A13" s="5"/>
      <c r="B13" s="524"/>
      <c r="C13" s="522"/>
      <c r="D13" s="522"/>
      <c r="E13" s="522"/>
      <c r="F13" s="195" t="s">
        <v>13</v>
      </c>
      <c r="G13" s="234" t="s">
        <v>185</v>
      </c>
      <c r="H13" s="113">
        <f t="shared" si="0"/>
        <v>0</v>
      </c>
      <c r="I13" s="114">
        <f t="shared" si="1"/>
        <v>0</v>
      </c>
      <c r="J13" s="63" t="e">
        <f>Liste_fuer_Grafik!M17</f>
        <v>#N/A</v>
      </c>
      <c r="K13" s="20" t="e">
        <f>Liste_fuer_Grafik!M18</f>
        <v>#N/A</v>
      </c>
      <c r="L13" s="20" t="e">
        <f>Liste_fuer_Grafik!M19</f>
        <v>#N/A</v>
      </c>
      <c r="M13" s="29"/>
      <c r="N13" s="46" t="e">
        <f t="shared" si="2"/>
        <v>#N/A</v>
      </c>
      <c r="O13" s="9" t="e">
        <f t="shared" si="3"/>
        <v>#N/A</v>
      </c>
      <c r="P13" s="481"/>
      <c r="Q13" s="5"/>
      <c r="R13" s="491"/>
      <c r="S13" s="492"/>
      <c r="T13" s="484"/>
      <c r="U13" s="139" t="e">
        <f>Liste_fuer_Grafik!P17</f>
        <v>#N/A</v>
      </c>
      <c r="V13" s="156">
        <f>IF(ISNA(N13),2,NA())</f>
        <v>2</v>
      </c>
      <c r="W13" s="477"/>
    </row>
    <row r="14" spans="1:23" x14ac:dyDescent="0.3">
      <c r="A14" s="5"/>
      <c r="B14" s="524"/>
      <c r="C14" s="522"/>
      <c r="D14" s="522" t="s">
        <v>7</v>
      </c>
      <c r="E14" s="522" t="s">
        <v>220</v>
      </c>
      <c r="F14" s="195" t="s">
        <v>14</v>
      </c>
      <c r="G14" s="234" t="s">
        <v>186</v>
      </c>
      <c r="H14" s="113">
        <f t="shared" si="0"/>
        <v>0</v>
      </c>
      <c r="I14" s="114">
        <f t="shared" si="1"/>
        <v>0</v>
      </c>
      <c r="J14" s="63" t="e">
        <f>Liste_fuer_Grafik!M20</f>
        <v>#N/A</v>
      </c>
      <c r="K14" s="20" t="e">
        <f>Liste_fuer_Grafik!M21</f>
        <v>#N/A</v>
      </c>
      <c r="L14" s="29"/>
      <c r="M14" s="29"/>
      <c r="N14" s="46" t="e">
        <f t="shared" si="2"/>
        <v>#N/A</v>
      </c>
      <c r="O14" s="9" t="e">
        <f t="shared" si="3"/>
        <v>#N/A</v>
      </c>
      <c r="P14" s="481"/>
      <c r="Q14" s="5"/>
      <c r="R14" s="493"/>
      <c r="S14" s="494"/>
      <c r="T14" s="134" t="str">
        <f>CONCATENATE("(", ROUND(100*(T12/76),0),"%)")</f>
        <v>(0%)</v>
      </c>
      <c r="U14" s="139" t="e">
        <f>Liste_fuer_Grafik!P20</f>
        <v>#N/A</v>
      </c>
      <c r="V14" s="156">
        <f>IF(ISNA(N14),2,NA())</f>
        <v>2</v>
      </c>
      <c r="W14" s="477"/>
    </row>
    <row r="15" spans="1:23" ht="16.5" customHeight="1" x14ac:dyDescent="0.3">
      <c r="A15" s="5"/>
      <c r="B15" s="524"/>
      <c r="C15" s="522"/>
      <c r="D15" s="522"/>
      <c r="E15" s="522"/>
      <c r="F15" s="195" t="s">
        <v>15</v>
      </c>
      <c r="G15" s="234" t="s">
        <v>187</v>
      </c>
      <c r="H15" s="113">
        <f t="shared" si="0"/>
        <v>0</v>
      </c>
      <c r="I15" s="114">
        <f t="shared" si="1"/>
        <v>0</v>
      </c>
      <c r="J15" s="63" t="e">
        <f>Liste_fuer_Grafik!M22</f>
        <v>#N/A</v>
      </c>
      <c r="K15" s="124"/>
      <c r="L15" s="29"/>
      <c r="M15" s="29"/>
      <c r="N15" s="46" t="e">
        <f t="shared" si="2"/>
        <v>#N/A</v>
      </c>
      <c r="O15" s="9" t="e">
        <f t="shared" si="3"/>
        <v>#N/A</v>
      </c>
      <c r="P15" s="481"/>
      <c r="Q15" s="5"/>
      <c r="R15" s="499" t="s">
        <v>241</v>
      </c>
      <c r="S15" s="500"/>
      <c r="T15" s="135">
        <f>COUNTIF(J8:M36,2)</f>
        <v>0</v>
      </c>
      <c r="U15" s="139" t="e">
        <f>Liste_fuer_Grafik!P22</f>
        <v>#N/A</v>
      </c>
      <c r="V15" s="156">
        <f t="shared" si="4"/>
        <v>2</v>
      </c>
      <c r="W15" s="477"/>
    </row>
    <row r="16" spans="1:23" x14ac:dyDescent="0.3">
      <c r="A16" s="5"/>
      <c r="B16" s="524"/>
      <c r="C16" s="522"/>
      <c r="D16" s="522" t="e">
        <v>#VALUE!</v>
      </c>
      <c r="E16" s="522"/>
      <c r="F16" s="195" t="s">
        <v>16</v>
      </c>
      <c r="G16" s="234" t="s">
        <v>188</v>
      </c>
      <c r="H16" s="113">
        <f t="shared" si="0"/>
        <v>0</v>
      </c>
      <c r="I16" s="114">
        <f t="shared" si="1"/>
        <v>0</v>
      </c>
      <c r="J16" s="63" t="e">
        <f>Liste_fuer_Grafik!M23</f>
        <v>#N/A</v>
      </c>
      <c r="K16" s="20" t="e">
        <f>Liste_fuer_Grafik!M24</f>
        <v>#N/A</v>
      </c>
      <c r="L16" s="29"/>
      <c r="M16" s="29"/>
      <c r="N16" s="46" t="e">
        <f t="shared" si="2"/>
        <v>#N/A</v>
      </c>
      <c r="O16" s="9" t="e">
        <f t="shared" si="3"/>
        <v>#N/A</v>
      </c>
      <c r="P16" s="481"/>
      <c r="Q16" s="5"/>
      <c r="R16" s="499"/>
      <c r="S16" s="500"/>
      <c r="T16" s="136" t="str">
        <f>CONCATENATE("(", ROUND(100*(T15/76),0),"%)")</f>
        <v>(0%)</v>
      </c>
      <c r="U16" s="139" t="e">
        <f>Liste_fuer_Grafik!P23</f>
        <v>#N/A</v>
      </c>
      <c r="V16" s="156">
        <f t="shared" si="4"/>
        <v>2</v>
      </c>
      <c r="W16" s="477"/>
    </row>
    <row r="17" spans="1:23" x14ac:dyDescent="0.3">
      <c r="A17" s="5"/>
      <c r="B17" s="524"/>
      <c r="C17" s="522"/>
      <c r="D17" s="522"/>
      <c r="E17" s="522"/>
      <c r="F17" s="195" t="s">
        <v>17</v>
      </c>
      <c r="G17" s="234" t="s">
        <v>189</v>
      </c>
      <c r="H17" s="113">
        <f t="shared" si="0"/>
        <v>0</v>
      </c>
      <c r="I17" s="114">
        <f t="shared" si="1"/>
        <v>0</v>
      </c>
      <c r="J17" s="63" t="e">
        <f>Liste_fuer_Grafik!M25</f>
        <v>#N/A</v>
      </c>
      <c r="K17" s="20" t="e">
        <f>Liste_fuer_Grafik!M26</f>
        <v>#N/A</v>
      </c>
      <c r="L17" s="20" t="e">
        <f>Liste_fuer_Grafik!M27</f>
        <v>#N/A</v>
      </c>
      <c r="M17" s="20" t="e">
        <f>Liste_fuer_Grafik!M28</f>
        <v>#N/A</v>
      </c>
      <c r="N17" s="46" t="e">
        <f t="shared" si="2"/>
        <v>#N/A</v>
      </c>
      <c r="O17" s="9" t="e">
        <f t="shared" si="3"/>
        <v>#N/A</v>
      </c>
      <c r="P17" s="481"/>
      <c r="Q17" s="5"/>
      <c r="R17" s="131"/>
      <c r="S17" s="131"/>
      <c r="T17" s="131"/>
      <c r="U17" s="139" t="e">
        <f>Liste_fuer_Grafik!P25</f>
        <v>#N/A</v>
      </c>
      <c r="V17" s="156">
        <f t="shared" si="4"/>
        <v>2</v>
      </c>
      <c r="W17" s="477"/>
    </row>
    <row r="18" spans="1:23" ht="17.25" customHeight="1" x14ac:dyDescent="0.3">
      <c r="A18" s="5"/>
      <c r="B18" s="524"/>
      <c r="C18" s="522"/>
      <c r="D18" s="522" t="s">
        <v>8</v>
      </c>
      <c r="E18" s="522" t="s">
        <v>221</v>
      </c>
      <c r="F18" s="195" t="s">
        <v>18</v>
      </c>
      <c r="G18" s="234" t="s">
        <v>190</v>
      </c>
      <c r="H18" s="113">
        <f t="shared" si="0"/>
        <v>0</v>
      </c>
      <c r="I18" s="114">
        <f t="shared" si="1"/>
        <v>0</v>
      </c>
      <c r="J18" s="63" t="e">
        <f>Liste_fuer_Grafik!M29</f>
        <v>#N/A</v>
      </c>
      <c r="K18" s="20" t="e">
        <f>Liste_fuer_Grafik!M30</f>
        <v>#N/A</v>
      </c>
      <c r="L18" s="20" t="e">
        <f>Liste_fuer_Grafik!M31</f>
        <v>#N/A</v>
      </c>
      <c r="M18" s="29"/>
      <c r="N18" s="46" t="e">
        <f t="shared" si="2"/>
        <v>#N/A</v>
      </c>
      <c r="O18" s="9" t="e">
        <f t="shared" si="3"/>
        <v>#N/A</v>
      </c>
      <c r="P18" s="481"/>
      <c r="Q18" s="5"/>
      <c r="R18" s="495" t="s">
        <v>243</v>
      </c>
      <c r="S18" s="496"/>
      <c r="T18" s="129">
        <f>COUNTIF(J8:M36,NA())</f>
        <v>75</v>
      </c>
      <c r="U18" s="139" t="e">
        <f>Liste_fuer_Grafik!P29</f>
        <v>#N/A</v>
      </c>
      <c r="V18" s="156">
        <f t="shared" si="4"/>
        <v>2</v>
      </c>
      <c r="W18" s="477"/>
    </row>
    <row r="19" spans="1:23" ht="17.25" thickBot="1" x14ac:dyDescent="0.35">
      <c r="A19" s="5"/>
      <c r="B19" s="524"/>
      <c r="C19" s="522"/>
      <c r="D19" s="522"/>
      <c r="E19" s="522"/>
      <c r="F19" s="195" t="s">
        <v>19</v>
      </c>
      <c r="G19" s="193" t="s">
        <v>191</v>
      </c>
      <c r="H19" s="113">
        <f t="shared" si="0"/>
        <v>0</v>
      </c>
      <c r="I19" s="114">
        <f t="shared" si="1"/>
        <v>0</v>
      </c>
      <c r="J19" s="63" t="e">
        <f>Liste_fuer_Grafik!M32</f>
        <v>#N/A</v>
      </c>
      <c r="K19" s="20" t="e">
        <f>Liste_fuer_Grafik!M33</f>
        <v>#N/A</v>
      </c>
      <c r="L19" s="29"/>
      <c r="M19" s="29"/>
      <c r="N19" s="47" t="e">
        <f t="shared" si="2"/>
        <v>#N/A</v>
      </c>
      <c r="O19" s="10" t="e">
        <f t="shared" si="3"/>
        <v>#N/A</v>
      </c>
      <c r="P19" s="481"/>
      <c r="Q19" s="5"/>
      <c r="R19" s="497"/>
      <c r="S19" s="498"/>
      <c r="T19" s="130" t="str">
        <f>CONCATENATE("(",ROUND(T18/75*100,0),"%)")</f>
        <v>(100%)</v>
      </c>
      <c r="U19" s="139" t="e">
        <f>Liste_fuer_Grafik!P32</f>
        <v>#N/A</v>
      </c>
      <c r="V19" s="156">
        <f t="shared" si="4"/>
        <v>2</v>
      </c>
      <c r="W19" s="477"/>
    </row>
    <row r="20" spans="1:23" x14ac:dyDescent="0.3">
      <c r="A20" s="5"/>
      <c r="B20" s="518" t="s">
        <v>2</v>
      </c>
      <c r="C20" s="513" t="s">
        <v>216</v>
      </c>
      <c r="D20" s="513" t="s">
        <v>5</v>
      </c>
      <c r="E20" s="513" t="s">
        <v>222</v>
      </c>
      <c r="F20" s="196" t="s">
        <v>20</v>
      </c>
      <c r="G20" s="380" t="s">
        <v>195</v>
      </c>
      <c r="H20" s="111">
        <f t="shared" si="0"/>
        <v>0</v>
      </c>
      <c r="I20" s="112">
        <f t="shared" si="1"/>
        <v>0</v>
      </c>
      <c r="J20" s="64" t="e">
        <f>Liste_fuer_Grafik!M34</f>
        <v>#N/A</v>
      </c>
      <c r="K20" s="21" t="e">
        <f>Liste_fuer_Grafik!M35</f>
        <v>#N/A</v>
      </c>
      <c r="L20" s="21" t="e">
        <f>Liste_fuer_Grafik!M36</f>
        <v>#N/A</v>
      </c>
      <c r="M20" s="28"/>
      <c r="N20" s="43" t="e">
        <f t="shared" si="2"/>
        <v>#N/A</v>
      </c>
      <c r="O20" s="8" t="e">
        <f>IF(N20&gt;0,N20/2,IF(ISNA(N20),NA(),0))</f>
        <v>#N/A</v>
      </c>
      <c r="P20" s="480" t="e">
        <f>(SUM(H20:H25)/SUM(I20:I25))*2</f>
        <v>#DIV/0!</v>
      </c>
      <c r="Q20" s="5"/>
      <c r="R20" s="5"/>
      <c r="S20" s="5"/>
      <c r="T20" s="5"/>
      <c r="U20" s="139" t="e">
        <f>Liste_fuer_Grafik!P34</f>
        <v>#N/A</v>
      </c>
      <c r="V20" s="156">
        <f t="shared" si="4"/>
        <v>2</v>
      </c>
      <c r="W20" s="477" t="e">
        <f>Liste_fuer_Grafik!U34</f>
        <v>#DIV/0!</v>
      </c>
    </row>
    <row r="21" spans="1:23" x14ac:dyDescent="0.3">
      <c r="A21" s="5"/>
      <c r="B21" s="519"/>
      <c r="C21" s="514"/>
      <c r="D21" s="514" t="e">
        <v>#VALUE!</v>
      </c>
      <c r="E21" s="514"/>
      <c r="F21" s="197" t="s">
        <v>21</v>
      </c>
      <c r="G21" s="234" t="s">
        <v>196</v>
      </c>
      <c r="H21" s="113">
        <f t="shared" si="0"/>
        <v>0</v>
      </c>
      <c r="I21" s="114">
        <f t="shared" si="1"/>
        <v>0</v>
      </c>
      <c r="J21" s="65" t="e">
        <f>Liste_fuer_Grafik!M37</f>
        <v>#N/A</v>
      </c>
      <c r="K21" s="22" t="e">
        <f>Liste_fuer_Grafik!M38</f>
        <v>#N/A</v>
      </c>
      <c r="L21" s="29"/>
      <c r="M21" s="29"/>
      <c r="N21" s="46" t="e">
        <f t="shared" si="2"/>
        <v>#N/A</v>
      </c>
      <c r="O21" s="9" t="e">
        <f t="shared" si="3"/>
        <v>#N/A</v>
      </c>
      <c r="P21" s="481"/>
      <c r="Q21" s="5"/>
      <c r="R21" s="5"/>
      <c r="S21" s="5"/>
      <c r="T21" s="5"/>
      <c r="U21" s="139" t="e">
        <f>Liste_fuer_Grafik!P37</f>
        <v>#N/A</v>
      </c>
      <c r="V21" s="156">
        <f t="shared" si="4"/>
        <v>2</v>
      </c>
      <c r="W21" s="477"/>
    </row>
    <row r="22" spans="1:23" ht="15" customHeight="1" x14ac:dyDescent="0.3">
      <c r="A22" s="5"/>
      <c r="B22" s="519"/>
      <c r="C22" s="514"/>
      <c r="D22" s="514" t="s">
        <v>9</v>
      </c>
      <c r="E22" s="514" t="s">
        <v>223</v>
      </c>
      <c r="F22" s="197" t="s">
        <v>22</v>
      </c>
      <c r="G22" s="234" t="s">
        <v>197</v>
      </c>
      <c r="H22" s="113">
        <f t="shared" si="0"/>
        <v>0</v>
      </c>
      <c r="I22" s="114">
        <f t="shared" si="1"/>
        <v>0</v>
      </c>
      <c r="J22" s="65" t="e">
        <f>Liste_fuer_Grafik!M39</f>
        <v>#N/A</v>
      </c>
      <c r="K22" s="22" t="e">
        <f>Liste_fuer_Grafik!M40</f>
        <v>#N/A</v>
      </c>
      <c r="L22" s="22" t="e">
        <f>Liste_fuer_Grafik!M41</f>
        <v>#N/A</v>
      </c>
      <c r="M22" s="29"/>
      <c r="N22" s="46" t="e">
        <f t="shared" si="2"/>
        <v>#N/A</v>
      </c>
      <c r="O22" s="9" t="e">
        <f t="shared" si="3"/>
        <v>#N/A</v>
      </c>
      <c r="P22" s="481"/>
      <c r="Q22" s="5"/>
      <c r="R22" s="5"/>
      <c r="S22" s="5"/>
      <c r="T22" s="5"/>
      <c r="U22" s="139" t="e">
        <f>Liste_fuer_Grafik!P39</f>
        <v>#N/A</v>
      </c>
      <c r="V22" s="156">
        <f t="shared" si="4"/>
        <v>2</v>
      </c>
      <c r="W22" s="477"/>
    </row>
    <row r="23" spans="1:23" x14ac:dyDescent="0.3">
      <c r="A23" s="5"/>
      <c r="B23" s="519"/>
      <c r="C23" s="514"/>
      <c r="D23" s="514" t="e">
        <v>#VALUE!</v>
      </c>
      <c r="E23" s="514"/>
      <c r="F23" s="197" t="s">
        <v>23</v>
      </c>
      <c r="G23" s="234" t="s">
        <v>198</v>
      </c>
      <c r="H23" s="113">
        <f t="shared" si="0"/>
        <v>0</v>
      </c>
      <c r="I23" s="114">
        <f t="shared" si="1"/>
        <v>0</v>
      </c>
      <c r="J23" s="65" t="e">
        <f>Liste_fuer_Grafik!M42</f>
        <v>#N/A</v>
      </c>
      <c r="K23" s="22" t="e">
        <f>Liste_fuer_Grafik!M43</f>
        <v>#N/A</v>
      </c>
      <c r="L23" s="22" t="e">
        <f>Liste_fuer_Grafik!M44</f>
        <v>#N/A</v>
      </c>
      <c r="M23" s="22" t="e">
        <f>Liste_fuer_Grafik!M45</f>
        <v>#N/A</v>
      </c>
      <c r="N23" s="46" t="e">
        <f t="shared" si="2"/>
        <v>#N/A</v>
      </c>
      <c r="O23" s="9" t="e">
        <f t="shared" si="3"/>
        <v>#N/A</v>
      </c>
      <c r="P23" s="481"/>
      <c r="Q23" s="5"/>
      <c r="R23" s="5"/>
      <c r="S23" s="5"/>
      <c r="T23" s="5"/>
      <c r="U23" s="139" t="e">
        <f>Liste_fuer_Grafik!P42</f>
        <v>#N/A</v>
      </c>
      <c r="V23" s="156">
        <f t="shared" si="4"/>
        <v>2</v>
      </c>
      <c r="W23" s="477"/>
    </row>
    <row r="24" spans="1:23" x14ac:dyDescent="0.3">
      <c r="A24" s="5"/>
      <c r="B24" s="519"/>
      <c r="C24" s="514"/>
      <c r="D24" s="514"/>
      <c r="E24" s="514"/>
      <c r="F24" s="197" t="s">
        <v>24</v>
      </c>
      <c r="G24" s="234" t="s">
        <v>199</v>
      </c>
      <c r="H24" s="113">
        <f t="shared" si="0"/>
        <v>0</v>
      </c>
      <c r="I24" s="114">
        <f t="shared" si="1"/>
        <v>0</v>
      </c>
      <c r="J24" s="65" t="e">
        <f>Liste_fuer_Grafik!M46</f>
        <v>#N/A</v>
      </c>
      <c r="K24" s="22" t="e">
        <f>Liste_fuer_Grafik!M47</f>
        <v>#N/A</v>
      </c>
      <c r="L24" s="29"/>
      <c r="M24" s="29"/>
      <c r="N24" s="46" t="e">
        <f t="shared" si="2"/>
        <v>#N/A</v>
      </c>
      <c r="O24" s="9" t="e">
        <f t="shared" si="3"/>
        <v>#N/A</v>
      </c>
      <c r="P24" s="481"/>
      <c r="Q24" s="5"/>
      <c r="R24" s="5"/>
      <c r="S24" s="5"/>
      <c r="T24" s="5"/>
      <c r="U24" s="139" t="e">
        <f>Liste_fuer_Grafik!P46</f>
        <v>#N/A</v>
      </c>
      <c r="V24" s="156">
        <f t="shared" si="4"/>
        <v>2</v>
      </c>
      <c r="W24" s="477"/>
    </row>
    <row r="25" spans="1:23" ht="17.25" thickBot="1" x14ac:dyDescent="0.35">
      <c r="A25" s="5"/>
      <c r="B25" s="520"/>
      <c r="C25" s="515"/>
      <c r="D25" s="148" t="s">
        <v>10</v>
      </c>
      <c r="E25" s="148" t="s">
        <v>224</v>
      </c>
      <c r="F25" s="198" t="s">
        <v>25</v>
      </c>
      <c r="G25" s="193" t="s">
        <v>200</v>
      </c>
      <c r="H25" s="115">
        <f t="shared" si="0"/>
        <v>0</v>
      </c>
      <c r="I25" s="116">
        <f t="shared" si="1"/>
        <v>0</v>
      </c>
      <c r="J25" s="66" t="e">
        <f>Liste_fuer_Grafik!M48</f>
        <v>#N/A</v>
      </c>
      <c r="K25" s="23" t="e">
        <f>Liste_fuer_Grafik!M49</f>
        <v>#N/A</v>
      </c>
      <c r="L25" s="23" t="e">
        <f>Liste_fuer_Grafik!M50</f>
        <v>#N/A</v>
      </c>
      <c r="M25" s="30"/>
      <c r="N25" s="47" t="e">
        <f t="shared" si="2"/>
        <v>#N/A</v>
      </c>
      <c r="O25" s="10" t="e">
        <f t="shared" si="3"/>
        <v>#N/A</v>
      </c>
      <c r="P25" s="482"/>
      <c r="Q25" s="5"/>
      <c r="R25" s="5"/>
      <c r="S25" s="5"/>
      <c r="T25" s="5"/>
      <c r="U25" s="139" t="e">
        <f>Liste_fuer_Grafik!P48</f>
        <v>#N/A</v>
      </c>
      <c r="V25" s="156">
        <f t="shared" si="4"/>
        <v>2</v>
      </c>
      <c r="W25" s="477"/>
    </row>
    <row r="26" spans="1:23" ht="16.5" customHeight="1" x14ac:dyDescent="0.3">
      <c r="A26" s="5"/>
      <c r="B26" s="531" t="s">
        <v>3</v>
      </c>
      <c r="C26" s="528" t="s">
        <v>217</v>
      </c>
      <c r="D26" s="535" t="s">
        <v>37</v>
      </c>
      <c r="E26" s="528" t="s">
        <v>225</v>
      </c>
      <c r="F26" s="199" t="s">
        <v>26</v>
      </c>
      <c r="G26" s="380" t="s">
        <v>161</v>
      </c>
      <c r="H26" s="117">
        <f t="shared" si="0"/>
        <v>0</v>
      </c>
      <c r="I26" s="126">
        <f t="shared" si="1"/>
        <v>0</v>
      </c>
      <c r="J26" s="67" t="e">
        <f>Liste_fuer_Grafik!M51</f>
        <v>#N/A</v>
      </c>
      <c r="K26" s="24" t="e">
        <f>Liste_fuer_Grafik!M52</f>
        <v>#N/A</v>
      </c>
      <c r="L26" s="24" t="e">
        <f>Liste_fuer_Grafik!M53</f>
        <v>#N/A</v>
      </c>
      <c r="M26" s="31"/>
      <c r="N26" s="43" t="e">
        <f t="shared" si="2"/>
        <v>#N/A</v>
      </c>
      <c r="O26" s="8" t="e">
        <f t="shared" si="3"/>
        <v>#N/A</v>
      </c>
      <c r="P26" s="525" t="e">
        <f>(SUM(H26:H36)/SUM(I26:I36))*2</f>
        <v>#DIV/0!</v>
      </c>
      <c r="Q26" s="5"/>
      <c r="R26" s="5"/>
      <c r="S26" s="5"/>
      <c r="T26" s="5"/>
      <c r="U26" s="139" t="e">
        <f>Liste_fuer_Grafik!P51</f>
        <v>#N/A</v>
      </c>
      <c r="V26" s="156">
        <f t="shared" si="4"/>
        <v>2</v>
      </c>
      <c r="W26" s="477" t="e">
        <f>Liste_fuer_Grafik!U51</f>
        <v>#DIV/0!</v>
      </c>
    </row>
    <row r="27" spans="1:23" x14ac:dyDescent="0.3">
      <c r="A27" s="5"/>
      <c r="B27" s="532"/>
      <c r="C27" s="529"/>
      <c r="D27" s="536"/>
      <c r="E27" s="529"/>
      <c r="F27" s="199" t="s">
        <v>27</v>
      </c>
      <c r="G27" s="234" t="s">
        <v>211</v>
      </c>
      <c r="H27" s="113">
        <f t="shared" si="0"/>
        <v>0</v>
      </c>
      <c r="I27" s="114">
        <f t="shared" si="1"/>
        <v>0</v>
      </c>
      <c r="J27" s="68" t="e">
        <f>Liste_fuer_Grafik!M54</f>
        <v>#N/A</v>
      </c>
      <c r="K27" s="25" t="e">
        <f>Liste_fuer_Grafik!M55</f>
        <v>#N/A</v>
      </c>
      <c r="L27" s="29"/>
      <c r="M27" s="29"/>
      <c r="N27" s="46" t="e">
        <f t="shared" si="2"/>
        <v>#N/A</v>
      </c>
      <c r="O27" s="9" t="e">
        <f t="shared" si="3"/>
        <v>#N/A</v>
      </c>
      <c r="P27" s="526"/>
      <c r="Q27" s="5"/>
      <c r="R27" s="5"/>
      <c r="S27" s="5"/>
      <c r="T27" s="5"/>
      <c r="U27" s="139" t="e">
        <f>Liste_fuer_Grafik!P54</f>
        <v>#N/A</v>
      </c>
      <c r="V27" s="156">
        <f t="shared" si="4"/>
        <v>2</v>
      </c>
      <c r="W27" s="477"/>
    </row>
    <row r="28" spans="1:23" x14ac:dyDescent="0.3">
      <c r="A28" s="5"/>
      <c r="B28" s="532"/>
      <c r="C28" s="529"/>
      <c r="D28" s="536"/>
      <c r="E28" s="529"/>
      <c r="F28" s="189" t="s">
        <v>28</v>
      </c>
      <c r="G28" s="234" t="s">
        <v>238</v>
      </c>
      <c r="H28" s="113">
        <f t="shared" si="0"/>
        <v>0</v>
      </c>
      <c r="I28" s="114">
        <f t="shared" si="1"/>
        <v>0</v>
      </c>
      <c r="J28" s="68" t="e">
        <f>Liste_fuer_Grafik!M56</f>
        <v>#N/A</v>
      </c>
      <c r="K28" s="25" t="e">
        <f>Liste_fuer_Grafik!M57</f>
        <v>#N/A</v>
      </c>
      <c r="L28" s="124"/>
      <c r="M28" s="29"/>
      <c r="N28" s="46" t="e">
        <f t="shared" si="2"/>
        <v>#N/A</v>
      </c>
      <c r="O28" s="9" t="e">
        <f t="shared" si="3"/>
        <v>#N/A</v>
      </c>
      <c r="P28" s="526"/>
      <c r="Q28" s="5"/>
      <c r="R28" s="5"/>
      <c r="S28" s="5"/>
      <c r="T28" s="5"/>
      <c r="U28" s="139" t="e">
        <f>Liste_fuer_Grafik!P56</f>
        <v>#N/A</v>
      </c>
      <c r="V28" s="156">
        <f t="shared" si="4"/>
        <v>2</v>
      </c>
      <c r="W28" s="477"/>
    </row>
    <row r="29" spans="1:23" ht="16.5" customHeight="1" x14ac:dyDescent="0.3">
      <c r="A29" s="5"/>
      <c r="B29" s="532"/>
      <c r="C29" s="529"/>
      <c r="D29" s="536"/>
      <c r="E29" s="529"/>
      <c r="F29" s="199" t="s">
        <v>35</v>
      </c>
      <c r="G29" s="234" t="s">
        <v>204</v>
      </c>
      <c r="H29" s="113">
        <f t="shared" si="0"/>
        <v>0</v>
      </c>
      <c r="I29" s="114">
        <f t="shared" si="1"/>
        <v>0</v>
      </c>
      <c r="J29" s="68" t="e">
        <f>Liste_fuer_Grafik!M58</f>
        <v>#N/A</v>
      </c>
      <c r="K29" s="25" t="e">
        <f>Liste_fuer_Grafik!M59</f>
        <v>#N/A</v>
      </c>
      <c r="L29" s="29"/>
      <c r="M29" s="29"/>
      <c r="N29" s="46" t="e">
        <f t="shared" si="2"/>
        <v>#N/A</v>
      </c>
      <c r="O29" s="9" t="e">
        <f t="shared" si="3"/>
        <v>#N/A</v>
      </c>
      <c r="P29" s="526"/>
      <c r="Q29" s="5"/>
      <c r="R29" s="5"/>
      <c r="S29" s="5"/>
      <c r="T29" s="5"/>
      <c r="U29" s="139" t="e">
        <f>Liste_fuer_Grafik!P58</f>
        <v>#N/A</v>
      </c>
      <c r="V29" s="156">
        <f t="shared" si="4"/>
        <v>2</v>
      </c>
      <c r="W29" s="477"/>
    </row>
    <row r="30" spans="1:23" x14ac:dyDescent="0.3">
      <c r="A30" s="5"/>
      <c r="B30" s="532"/>
      <c r="C30" s="529"/>
      <c r="D30" s="537"/>
      <c r="E30" s="534"/>
      <c r="F30" s="199" t="s">
        <v>36</v>
      </c>
      <c r="G30" s="234" t="s">
        <v>205</v>
      </c>
      <c r="H30" s="113">
        <f t="shared" si="0"/>
        <v>0</v>
      </c>
      <c r="I30" s="114">
        <f t="shared" si="1"/>
        <v>0</v>
      </c>
      <c r="J30" s="68" t="e">
        <f>Liste_fuer_Grafik!M60</f>
        <v>#N/A</v>
      </c>
      <c r="K30" s="25" t="e">
        <f>Liste_fuer_Grafik!M61</f>
        <v>#N/A</v>
      </c>
      <c r="L30" s="25" t="e">
        <f>Liste_fuer_Grafik!M62</f>
        <v>#N/A</v>
      </c>
      <c r="M30" s="29"/>
      <c r="N30" s="46" t="e">
        <f t="shared" si="2"/>
        <v>#N/A</v>
      </c>
      <c r="O30" s="9" t="e">
        <f t="shared" si="3"/>
        <v>#N/A</v>
      </c>
      <c r="P30" s="526"/>
      <c r="Q30" s="5"/>
      <c r="R30" s="5"/>
      <c r="S30" s="5"/>
      <c r="T30" s="5"/>
      <c r="U30" s="139" t="e">
        <f>Liste_fuer_Grafik!P60</f>
        <v>#N/A</v>
      </c>
      <c r="V30" s="156">
        <f t="shared" si="4"/>
        <v>2</v>
      </c>
      <c r="W30" s="477"/>
    </row>
    <row r="31" spans="1:23" x14ac:dyDescent="0.3">
      <c r="A31" s="5"/>
      <c r="B31" s="532"/>
      <c r="C31" s="529"/>
      <c r="D31" s="509" t="s">
        <v>38</v>
      </c>
      <c r="E31" s="510" t="s">
        <v>226</v>
      </c>
      <c r="F31" s="199" t="s">
        <v>29</v>
      </c>
      <c r="G31" s="234" t="s">
        <v>206</v>
      </c>
      <c r="H31" s="113">
        <f t="shared" si="0"/>
        <v>0</v>
      </c>
      <c r="I31" s="114">
        <f t="shared" si="1"/>
        <v>0</v>
      </c>
      <c r="J31" s="68" t="e">
        <f>Liste_fuer_Grafik!M63</f>
        <v>#N/A</v>
      </c>
      <c r="K31" s="25" t="e">
        <f>Liste_fuer_Grafik!M64</f>
        <v>#N/A</v>
      </c>
      <c r="L31" s="25" t="e">
        <f>Liste_fuer_Grafik!M65</f>
        <v>#N/A</v>
      </c>
      <c r="M31" s="29"/>
      <c r="N31" s="46" t="e">
        <f t="shared" si="2"/>
        <v>#N/A</v>
      </c>
      <c r="O31" s="9" t="e">
        <f t="shared" si="3"/>
        <v>#N/A</v>
      </c>
      <c r="P31" s="526"/>
      <c r="Q31" s="5"/>
      <c r="R31" s="5"/>
      <c r="S31" s="5"/>
      <c r="T31" s="5"/>
      <c r="U31" s="139" t="e">
        <f>Liste_fuer_Grafik!P63</f>
        <v>#N/A</v>
      </c>
      <c r="V31" s="156">
        <f t="shared" si="4"/>
        <v>2</v>
      </c>
      <c r="W31" s="477"/>
    </row>
    <row r="32" spans="1:23" x14ac:dyDescent="0.3">
      <c r="A32" s="5"/>
      <c r="B32" s="532"/>
      <c r="C32" s="529"/>
      <c r="D32" s="509" t="e">
        <v>#VALUE!</v>
      </c>
      <c r="E32" s="510"/>
      <c r="F32" s="199" t="s">
        <v>30</v>
      </c>
      <c r="G32" s="234" t="s">
        <v>207</v>
      </c>
      <c r="H32" s="113">
        <f t="shared" si="0"/>
        <v>0</v>
      </c>
      <c r="I32" s="114">
        <f t="shared" si="1"/>
        <v>0</v>
      </c>
      <c r="J32" s="68" t="e">
        <f>Liste_fuer_Grafik!M66</f>
        <v>#N/A</v>
      </c>
      <c r="K32" s="25" t="e">
        <f>Liste_fuer_Grafik!M67</f>
        <v>#N/A</v>
      </c>
      <c r="L32" s="25" t="e">
        <f>Liste_fuer_Grafik!M68</f>
        <v>#N/A</v>
      </c>
      <c r="M32" s="25" t="e">
        <f>Liste_fuer_Grafik!M69</f>
        <v>#N/A</v>
      </c>
      <c r="N32" s="46" t="e">
        <f t="shared" si="2"/>
        <v>#N/A</v>
      </c>
      <c r="O32" s="9" t="e">
        <f t="shared" si="3"/>
        <v>#N/A</v>
      </c>
      <c r="P32" s="526"/>
      <c r="Q32" s="5"/>
      <c r="R32" s="5"/>
      <c r="S32" s="5"/>
      <c r="T32" s="5"/>
      <c r="U32" s="139" t="e">
        <f>Liste_fuer_Grafik!P66</f>
        <v>#N/A</v>
      </c>
      <c r="V32" s="156">
        <f t="shared" si="4"/>
        <v>2</v>
      </c>
      <c r="W32" s="477"/>
    </row>
    <row r="33" spans="1:23" x14ac:dyDescent="0.3">
      <c r="A33" s="5"/>
      <c r="B33" s="532"/>
      <c r="C33" s="529"/>
      <c r="D33" s="509"/>
      <c r="E33" s="510"/>
      <c r="F33" s="199" t="s">
        <v>31</v>
      </c>
      <c r="G33" s="234" t="s">
        <v>159</v>
      </c>
      <c r="H33" s="113">
        <f t="shared" si="0"/>
        <v>0</v>
      </c>
      <c r="I33" s="114">
        <f t="shared" si="1"/>
        <v>0</v>
      </c>
      <c r="J33" s="68" t="e">
        <f>Liste_fuer_Grafik!M70</f>
        <v>#N/A</v>
      </c>
      <c r="K33" s="25" t="e">
        <f>Liste_fuer_Grafik!M71</f>
        <v>#N/A</v>
      </c>
      <c r="L33" s="25" t="e">
        <f>Liste_fuer_Grafik!M72</f>
        <v>#N/A</v>
      </c>
      <c r="M33" s="29"/>
      <c r="N33" s="46" t="e">
        <f t="shared" si="2"/>
        <v>#N/A</v>
      </c>
      <c r="O33" s="9" t="e">
        <f t="shared" si="3"/>
        <v>#N/A</v>
      </c>
      <c r="P33" s="526"/>
      <c r="Q33" s="5"/>
      <c r="R33" s="5"/>
      <c r="S33" s="5"/>
      <c r="T33" s="5"/>
      <c r="U33" s="139" t="e">
        <f>Liste_fuer_Grafik!P70</f>
        <v>#N/A</v>
      </c>
      <c r="V33" s="156">
        <f t="shared" si="4"/>
        <v>2</v>
      </c>
      <c r="W33" s="477"/>
    </row>
    <row r="34" spans="1:23" x14ac:dyDescent="0.3">
      <c r="A34" s="5"/>
      <c r="B34" s="532"/>
      <c r="C34" s="529"/>
      <c r="D34" s="509" t="e">
        <v>#VALUE!</v>
      </c>
      <c r="E34" s="510"/>
      <c r="F34" s="199" t="s">
        <v>32</v>
      </c>
      <c r="G34" s="234" t="s">
        <v>208</v>
      </c>
      <c r="H34" s="113">
        <f t="shared" si="0"/>
        <v>0</v>
      </c>
      <c r="I34" s="114">
        <f t="shared" si="1"/>
        <v>0</v>
      </c>
      <c r="J34" s="68" t="e">
        <f>Liste_fuer_Grafik!M73</f>
        <v>#N/A</v>
      </c>
      <c r="K34" s="25" t="e">
        <f>Liste_fuer_Grafik!M74</f>
        <v>#N/A</v>
      </c>
      <c r="L34" s="25" t="e">
        <f>Liste_fuer_Grafik!M75</f>
        <v>#N/A</v>
      </c>
      <c r="M34" s="29"/>
      <c r="N34" s="46" t="e">
        <f t="shared" si="2"/>
        <v>#N/A</v>
      </c>
      <c r="O34" s="9" t="e">
        <f t="shared" si="3"/>
        <v>#N/A</v>
      </c>
      <c r="P34" s="526"/>
      <c r="Q34" s="5"/>
      <c r="R34" s="5"/>
      <c r="S34" s="5"/>
      <c r="T34" s="5"/>
      <c r="U34" s="139" t="e">
        <f>Liste_fuer_Grafik!P73</f>
        <v>#N/A</v>
      </c>
      <c r="V34" s="156">
        <f t="shared" si="4"/>
        <v>2</v>
      </c>
      <c r="W34" s="477"/>
    </row>
    <row r="35" spans="1:23" ht="15" customHeight="1" x14ac:dyDescent="0.3">
      <c r="A35" s="5"/>
      <c r="B35" s="532"/>
      <c r="C35" s="529"/>
      <c r="D35" s="509" t="s">
        <v>6</v>
      </c>
      <c r="E35" s="510" t="s">
        <v>227</v>
      </c>
      <c r="F35" s="199" t="s">
        <v>33</v>
      </c>
      <c r="G35" s="234" t="s">
        <v>209</v>
      </c>
      <c r="H35" s="113">
        <f t="shared" si="0"/>
        <v>0</v>
      </c>
      <c r="I35" s="114">
        <f t="shared" si="1"/>
        <v>0</v>
      </c>
      <c r="J35" s="68" t="e">
        <f>Liste_fuer_Grafik!M76</f>
        <v>#N/A</v>
      </c>
      <c r="K35" s="25" t="e">
        <f>Liste_fuer_Grafik!M77</f>
        <v>#N/A</v>
      </c>
      <c r="L35" s="29"/>
      <c r="M35" s="29"/>
      <c r="N35" s="46" t="e">
        <f t="shared" si="2"/>
        <v>#N/A</v>
      </c>
      <c r="O35" s="9" t="e">
        <f t="shared" si="3"/>
        <v>#N/A</v>
      </c>
      <c r="P35" s="526"/>
      <c r="Q35" s="5"/>
      <c r="R35" s="5"/>
      <c r="S35" s="5"/>
      <c r="T35" s="5"/>
      <c r="U35" s="139" t="e">
        <f>Liste_fuer_Grafik!P76</f>
        <v>#N/A</v>
      </c>
      <c r="V35" s="156">
        <f t="shared" si="4"/>
        <v>2</v>
      </c>
      <c r="W35" s="477"/>
    </row>
    <row r="36" spans="1:23" ht="17.25" thickBot="1" x14ac:dyDescent="0.35">
      <c r="A36" s="5"/>
      <c r="B36" s="533"/>
      <c r="C36" s="530"/>
      <c r="D36" s="511"/>
      <c r="E36" s="512"/>
      <c r="F36" s="102" t="s">
        <v>34</v>
      </c>
      <c r="G36" s="193" t="s">
        <v>210</v>
      </c>
      <c r="H36" s="115">
        <f t="shared" si="0"/>
        <v>0</v>
      </c>
      <c r="I36" s="116">
        <f t="shared" si="1"/>
        <v>0</v>
      </c>
      <c r="J36" s="69" t="e">
        <f>Liste_fuer_Grafik!M78</f>
        <v>#N/A</v>
      </c>
      <c r="K36" s="30"/>
      <c r="L36" s="30"/>
      <c r="M36" s="30"/>
      <c r="N36" s="47" t="e">
        <f t="shared" si="2"/>
        <v>#N/A</v>
      </c>
      <c r="O36" s="10" t="e">
        <f t="shared" si="3"/>
        <v>#N/A</v>
      </c>
      <c r="P36" s="527"/>
      <c r="Q36" s="5"/>
      <c r="R36" s="5"/>
      <c r="S36" s="5"/>
      <c r="T36" s="5"/>
      <c r="U36" s="139" t="e">
        <f>Liste_fuer_Grafik!P78</f>
        <v>#N/A</v>
      </c>
      <c r="V36" s="156">
        <f t="shared" si="4"/>
        <v>2</v>
      </c>
      <c r="W36" s="477"/>
    </row>
    <row r="37" spans="1:23" x14ac:dyDescent="0.3">
      <c r="A37" s="5"/>
      <c r="B37" s="5"/>
      <c r="C37" s="5"/>
      <c r="D37" s="5"/>
      <c r="E37" s="5"/>
      <c r="F37" s="5"/>
      <c r="G37" s="5"/>
      <c r="H37" s="11"/>
      <c r="I37" s="11"/>
      <c r="J37" s="11"/>
      <c r="K37" s="11"/>
      <c r="L37" s="11"/>
      <c r="M37" s="11"/>
      <c r="N37" s="11"/>
      <c r="O37" s="11"/>
      <c r="P37" s="5"/>
      <c r="Q37" s="5"/>
      <c r="R37" s="5"/>
      <c r="S37" s="5"/>
      <c r="T37" s="5"/>
    </row>
    <row r="38" spans="1:23" ht="30.75" customHeight="1" x14ac:dyDescent="0.3">
      <c r="A38" s="5"/>
      <c r="B38" s="5"/>
      <c r="C38" s="5"/>
      <c r="D38" s="5"/>
      <c r="E38" s="5"/>
      <c r="F38" s="5"/>
      <c r="G38" s="505" t="s">
        <v>244</v>
      </c>
      <c r="H38" s="507">
        <f>SUM(H8:H36)</f>
        <v>0</v>
      </c>
      <c r="I38" s="507">
        <f>SUM(I8:I36)</f>
        <v>0</v>
      </c>
      <c r="J38" s="127"/>
      <c r="K38" s="127"/>
      <c r="L38" s="140"/>
      <c r="M38" s="478" t="s">
        <v>245</v>
      </c>
      <c r="N38" s="478"/>
      <c r="O38" s="479"/>
      <c r="P38" s="168" t="e">
        <f>(P8*0.1)+(P11*0.3)+(P20*0.3)+(P26*0.3)</f>
        <v>#DIV/0!</v>
      </c>
      <c r="Q38" s="5"/>
      <c r="R38" s="5"/>
      <c r="S38" s="5"/>
      <c r="T38" s="5"/>
    </row>
    <row r="39" spans="1:23" ht="22.5" customHeight="1" x14ac:dyDescent="0.3">
      <c r="A39" s="5"/>
      <c r="B39" s="5"/>
      <c r="C39" s="5"/>
      <c r="D39" s="5"/>
      <c r="E39" s="5"/>
      <c r="F39" s="5"/>
      <c r="G39" s="506"/>
      <c r="H39" s="508"/>
      <c r="I39" s="508"/>
      <c r="J39" s="128"/>
      <c r="K39" s="128"/>
      <c r="L39" s="160"/>
      <c r="M39" s="475" t="s">
        <v>246</v>
      </c>
      <c r="N39" s="475"/>
      <c r="O39" s="476"/>
      <c r="P39" s="167" t="e">
        <f>(W8*0.1)+(W11*0.3)+(W20*0.3)+(W26*0.3)</f>
        <v>#DIV/0!</v>
      </c>
      <c r="Q39" s="5"/>
      <c r="R39" s="5"/>
      <c r="S39" s="5"/>
      <c r="T39" s="5"/>
    </row>
    <row r="40" spans="1:23" ht="6.75" customHeight="1" x14ac:dyDescent="0.3">
      <c r="A40" s="5"/>
      <c r="B40" s="5"/>
      <c r="C40" s="5"/>
      <c r="D40" s="5"/>
      <c r="E40" s="5"/>
      <c r="F40" s="5"/>
      <c r="G40" s="11"/>
      <c r="H40" s="11"/>
      <c r="I40" s="11"/>
      <c r="J40" s="5"/>
      <c r="K40" s="5"/>
      <c r="L40" s="5"/>
      <c r="M40" s="5"/>
      <c r="N40" s="11"/>
      <c r="O40" s="12"/>
      <c r="P40" s="5"/>
      <c r="Q40" s="5"/>
      <c r="R40" s="5"/>
      <c r="S40" s="5"/>
      <c r="T40" s="5"/>
    </row>
    <row r="41" spans="1:23" x14ac:dyDescent="0.3">
      <c r="N41" s="32"/>
    </row>
    <row r="42" spans="1:23" x14ac:dyDescent="0.3">
      <c r="N42" s="34"/>
    </row>
    <row r="43" spans="1:23" x14ac:dyDescent="0.3">
      <c r="N43" s="33"/>
    </row>
    <row r="44" spans="1:23" x14ac:dyDescent="0.3">
      <c r="N44" s="34"/>
    </row>
    <row r="45" spans="1:23" x14ac:dyDescent="0.3">
      <c r="N45" s="33"/>
    </row>
  </sheetData>
  <sheetProtection algorithmName="SHA-512" hashValue="1owu9dYLmxe7nb20vZF7xj96uKvNuFU5uSNyeHdKRL4oD2qo6RqZa50crZ4TecGROyifpqCIvjbeBrX9eZg9vg==" saltValue="qya9FU2Hz0zpl1oIvEB1pg==" spinCount="100000" sheet="1" formatCells="0" formatColumns="0" formatRows="0" insertColumns="0" insertRows="0"/>
  <mergeCells count="50">
    <mergeCell ref="F6:G7"/>
    <mergeCell ref="D6:E7"/>
    <mergeCell ref="B6:C7"/>
    <mergeCell ref="B8:B10"/>
    <mergeCell ref="C8:C10"/>
    <mergeCell ref="D8:D10"/>
    <mergeCell ref="E8:E10"/>
    <mergeCell ref="B11:B19"/>
    <mergeCell ref="C11:C19"/>
    <mergeCell ref="P26:P36"/>
    <mergeCell ref="C26:C36"/>
    <mergeCell ref="B26:B36"/>
    <mergeCell ref="E26:E30"/>
    <mergeCell ref="D26:D30"/>
    <mergeCell ref="E11:E13"/>
    <mergeCell ref="D14:D17"/>
    <mergeCell ref="E14:E17"/>
    <mergeCell ref="D18:D19"/>
    <mergeCell ref="E18:E19"/>
    <mergeCell ref="B2:N4"/>
    <mergeCell ref="G38:G39"/>
    <mergeCell ref="I38:I39"/>
    <mergeCell ref="H38:H39"/>
    <mergeCell ref="D31:D34"/>
    <mergeCell ref="E31:E34"/>
    <mergeCell ref="D35:D36"/>
    <mergeCell ref="E35:E36"/>
    <mergeCell ref="C20:C25"/>
    <mergeCell ref="D20:D21"/>
    <mergeCell ref="E20:E21"/>
    <mergeCell ref="D22:D24"/>
    <mergeCell ref="E22:E24"/>
    <mergeCell ref="H6:I6"/>
    <mergeCell ref="B20:B25"/>
    <mergeCell ref="D11:D13"/>
    <mergeCell ref="M39:O39"/>
    <mergeCell ref="W8:W10"/>
    <mergeCell ref="W11:W19"/>
    <mergeCell ref="W20:W25"/>
    <mergeCell ref="W26:W36"/>
    <mergeCell ref="M38:O38"/>
    <mergeCell ref="P8:P10"/>
    <mergeCell ref="P11:P19"/>
    <mergeCell ref="P20:P25"/>
    <mergeCell ref="T12:T13"/>
    <mergeCell ref="R10:S11"/>
    <mergeCell ref="R12:S14"/>
    <mergeCell ref="R18:S19"/>
    <mergeCell ref="R15:S16"/>
    <mergeCell ref="R8:T9"/>
  </mergeCells>
  <phoneticPr fontId="50" type="noConversion"/>
  <conditionalFormatting sqref="J8:M36">
    <cfRule type="colorScale" priority="7">
      <colorScale>
        <cfvo type="num" val="0"/>
        <cfvo type="num" val="1"/>
        <cfvo type="num" val="2"/>
        <color rgb="FFF8696B"/>
        <color rgb="FFFFEB84"/>
        <color rgb="FF63BE7B"/>
      </colorScale>
    </cfRule>
  </conditionalFormatting>
  <conditionalFormatting sqref="J8:N36">
    <cfRule type="containsErrors" dxfId="98" priority="26">
      <formula>ISERROR(J8)</formula>
    </cfRule>
  </conditionalFormatting>
  <conditionalFormatting sqref="O8:O36">
    <cfRule type="colorScale" priority="1">
      <colorScale>
        <cfvo type="num" val="0"/>
        <cfvo type="num" val="0.5"/>
        <cfvo type="num" val="1"/>
        <color rgb="FFF8696B"/>
        <color rgb="FFFFEB84"/>
        <color rgb="FF63BE7B"/>
      </colorScale>
    </cfRule>
    <cfRule type="containsErrors" dxfId="97" priority="28" stopIfTrue="1">
      <formula>ISERROR(O8)</formula>
    </cfRule>
  </conditionalFormatting>
  <conditionalFormatting sqref="P8:P36 U8:U36 P38:P39 N8:N36">
    <cfRule type="colorScale" priority="6">
      <colorScale>
        <cfvo type="num" val="0"/>
        <cfvo type="num" val="1"/>
        <cfvo type="num" val="2"/>
        <color rgb="FFF8696B"/>
        <color rgb="FFFFEB84"/>
        <color rgb="FF63BE7B"/>
      </colorScale>
    </cfRule>
  </conditionalFormatting>
  <conditionalFormatting sqref="P8:P36 U8:U36">
    <cfRule type="containsErrors" dxfId="96" priority="27">
      <formula>ISERROR(P8)</formula>
    </cfRule>
  </conditionalFormatting>
  <dataValidations count="1">
    <dataValidation errorStyle="warning" operator="equal" allowBlank="1" showInputMessage="1" showErrorMessage="1" errorTitle="Fehler" error="Nur der Buchstaben X (Grossbuchstaben) kann verwendet werden um die Zelle zu markieren." sqref="H12:M20 E14:G19" xr:uid="{00000000-0002-0000-0100-000000000000}"/>
  </dataValidations>
  <hyperlinks>
    <hyperlink ref="G12" location="'G 1.2'!A1" display="Wohnqualität und Zusammenleben" xr:uid="{CE6CE2E8-D3A8-477E-8828-805C07E4BEC4}"/>
    <hyperlink ref="G14" location="'G 2.1'!A1" display="Kommunikation und Partizipation" xr:uid="{8562AE75-5B19-428C-8EEE-6E447C8256FD}"/>
    <hyperlink ref="G16" location="'G 2.3'!A1" display="Rechtssicherheit" xr:uid="{0DF62FCF-4B11-4CDE-8743-F604FC076D62}"/>
    <hyperlink ref="G19" location="'G 3.2'!A1" display="Unfallvermeidung und Rettung" xr:uid="{2512A522-0337-4F21-A6B7-90B7A345F487}"/>
    <hyperlink ref="G21" location="'W 1.2'!A1" display="Nutzungsflexibilität und Anpassungsfähigkeit" xr:uid="{E4ABC1BA-6340-4D86-B4B4-F2D5A1977401}"/>
    <hyperlink ref="G26" location="'U 1.1'!A1" display="Energieverbrauch" xr:uid="{B4EE96AF-BCBB-45A4-8349-FB4CDC6191D0}"/>
    <hyperlink ref="G28" location="'U 1.3'!A1" display="Umgang mit belasteten Standorten" xr:uid="{4F5D12D2-FD4A-4CF5-9416-66213DFAB67C}"/>
    <hyperlink ref="G31" location="'U 2.1'!A1" display="Beeinträchtigung des Klimas" xr:uid="{9CD993D3-0AB8-4A46-9A38-8C4EAC5B8D62}"/>
    <hyperlink ref="G32" location="'U 2.2'!A1" display="Luftschadstoffe, Gerüche, Lärm, Erschütterungen, nichtionisierende Strahlung, Hitze und Licht" xr:uid="{DFD7519C-034A-4163-ABE2-30AEF42FAF80}"/>
    <hyperlink ref="G33" location="'U 2.3'!A1" display="Oberflächengewässer und Grundwasser" xr:uid="{D87004DC-09AD-483A-AD3D-086438F4DFE6}"/>
    <hyperlink ref="G35" location="'U 3.1'!A1" display="Naturgefahren" xr:uid="{76BDD993-40E5-49DE-8456-2292F0C807D9}"/>
    <hyperlink ref="G27" location="'U 1.2'!Zone_d_impression" display="Umgang mit Boden" xr:uid="{64AA102F-E059-4EA7-B569-A00D09BBEC7D}"/>
    <hyperlink ref="G8" location="'R 1.1'!A1" display="Anwendung des SNBS" xr:uid="{2FD6A0E7-997B-4845-B878-46F7509C9992}"/>
    <hyperlink ref="G9" location="'R 1.2'!A1" display="Ziele und Grenzen" xr:uid="{24ED6A93-A40A-4AB0-A4F6-FDD855C154C3}"/>
    <hyperlink ref="G10" location="'R 1.3'!A1" display="Zielkonflikte und Synergien" xr:uid="{FD354E57-04E4-4B20-B9C7-1BCD27F0236D}"/>
    <hyperlink ref="G11" location="'G 1.1'!A1" display="Raumplanung, Landschaften, Kultur- und Naturerbe" xr:uid="{41C0A49D-43C6-4394-8248-332C4E592DFD}"/>
    <hyperlink ref="G13" location="'G 1.3'!A1" display="Zugänglichkeit und Aufenthaltsqualität" xr:uid="{87E71976-8167-4661-98A0-AB1F88C25E1D}"/>
    <hyperlink ref="G15" location="'G 2.2'!A1" display="Integrität und Arbeitsbedingungen" xr:uid="{1FDBD13A-38B8-46C5-880F-CD636B434E94}"/>
    <hyperlink ref="G17" location="'G 2.4'!A1" display="Suffizienz, Gerechtigkeit und Beschaffung" xr:uid="{93FC90B3-6F84-4C7D-A939-AE7F53305148}"/>
    <hyperlink ref="G18" location="'G 3.1'!A1" display="Sicherheit und Resilienz" xr:uid="{50985573-3683-4115-BCBC-2E0DFA291BA2}"/>
    <hyperlink ref="G20" location="'W 1.1'!A1" display="Effizienz des Lebenszyklus" xr:uid="{A9481D61-49E5-4577-BB27-482649B5B9A4}"/>
    <hyperlink ref="G22" location="'W 2.1'!A1" display="Externe Kosten und Nutzen" xr:uid="{F2DBC655-CE09-4F95-A4DF-0995B035513F}"/>
    <hyperlink ref="G23" location="'W 2.2'!A1" display="Regionale Wertschöpfung" xr:uid="{E05AFDA6-13B5-4F15-BD86-38EB8E6BE139}"/>
    <hyperlink ref="G24" location="'W 2.3'!A1" display="Aufwertung Bestand und Multifunktionalität" xr:uid="{98C24C62-C697-48D3-93E7-29BCDC055375}"/>
    <hyperlink ref="G25" location="'W 3.1'!A1" display="Nachhaltige Finanzierung" xr:uid="{47301880-4C5D-43B7-8105-7F326B2A7A43}"/>
    <hyperlink ref="G29" location="'U 1.4'!A1" display="Bewirtschaftung der Abfälle und Materialien von Baustellen" xr:uid="{2AE8A158-7979-492D-990A-0971F5EFDF86}"/>
    <hyperlink ref="G30" location="'U 1.5'!A1" display="Materialien und Ressourcen" xr:uid="{1348DACA-6410-4DDD-A8BB-B35232CB18A9}"/>
    <hyperlink ref="G34" location="'U 2.4'!A1" display="Lebensräume und Biodiversität" xr:uid="{B0CB290F-24A3-494B-891A-7A25129532AD}"/>
    <hyperlink ref="G36" location="'U 3.2'!A1" display="Störfälle und Gefahrengüter" xr:uid="{9008A614-9A2F-4DCA-B4D7-EA9D7D929969}"/>
  </hyperlinks>
  <printOptions horizontalCentered="1" verticalCentered="1"/>
  <pageMargins left="0.70866141732283472" right="0.70866141732283472" top="1.5748031496062993" bottom="0.74803149606299213" header="0.31496062992125984" footer="0.31496062992125984"/>
  <pageSetup paperSize="8" scale="99" orientation="landscape" horizontalDpi="300" verticalDpi="300" r:id="rId1"/>
  <headerFooter>
    <oddHeader>&amp;L&amp;"Arial Narrow,Normal"&amp;9Bewertungstool V1.1&amp;C&amp;"Arial Narrow,Gras"
&amp;14Übersicht&amp;11
&amp;12Ergebnisse der Bewertung SNBS Infrastruktur&amp;R&amp;"Arial Narrow,Normal"&amp;G</oddHeader>
    <oddFooter>&amp;L&amp;"Arial Narrow,Normal"&amp;8&amp;F&amp;C&amp;"Arial Narrow,Normal"&amp;8&amp;P/&amp;N&amp;R&amp;"Arial Narrow,Normal"&amp;8&amp;D</oddFooter>
  </headerFooter>
  <legacyDrawingHF r:id="rId2"/>
  <extLst>
    <ext xmlns:mx="http://schemas.microsoft.com/office/mac/excel/2008/main" uri="{64002731-A6B0-56B0-2670-7721B7C09600}">
      <mx:PLV Mode="1"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J33"/>
  <sheetViews>
    <sheetView showGridLines="0" view="pageLayout" zoomScaleNormal="100" zoomScaleSheetLayoutView="80" workbookViewId="0">
      <selection activeCell="L6" sqref="L6"/>
    </sheetView>
  </sheetViews>
  <sheetFormatPr baseColWidth="10" defaultColWidth="10.85546875" defaultRowHeight="16.5" x14ac:dyDescent="0.3"/>
  <cols>
    <col min="1" max="1" width="10.85546875" style="56" customWidth="1"/>
    <col min="2" max="2" width="10.85546875" style="36" customWidth="1"/>
    <col min="3" max="3" width="10.85546875" style="4"/>
    <col min="4" max="4" width="11.28515625" style="4" customWidth="1"/>
    <col min="5" max="7" width="10.85546875" style="4"/>
    <col min="8" max="8" width="6.7109375" style="4" customWidth="1"/>
    <col min="9" max="9" width="6.42578125" style="4" customWidth="1"/>
    <col min="10" max="10" width="42.85546875" style="142" customWidth="1"/>
    <col min="11" max="16384" width="10.85546875" style="4"/>
  </cols>
  <sheetData>
    <row r="1" spans="1:10" ht="8.4499999999999993" customHeight="1" x14ac:dyDescent="0.3"/>
    <row r="2" spans="1:10" ht="13.5" customHeight="1" x14ac:dyDescent="0.3">
      <c r="A2" s="57"/>
      <c r="I2" s="169" t="s">
        <v>175</v>
      </c>
    </row>
    <row r="3" spans="1:10" ht="15" customHeight="1" x14ac:dyDescent="0.3">
      <c r="A3" s="57"/>
      <c r="B3" s="37"/>
      <c r="C3" s="169"/>
      <c r="I3" s="1" t="str">
        <f>Übersicht!F8</f>
        <v>R 1.1</v>
      </c>
      <c r="J3" s="2" t="str">
        <f>Übersicht!G8</f>
        <v>Anwendung des SNBS-Infrastruktur</v>
      </c>
    </row>
    <row r="4" spans="1:10" ht="15" customHeight="1" x14ac:dyDescent="0.3">
      <c r="A4" s="58"/>
      <c r="B4" s="170"/>
      <c r="C4" s="170"/>
      <c r="I4" s="1" t="str">
        <f>Übersicht!F9</f>
        <v>R 1.2</v>
      </c>
      <c r="J4" s="2" t="str">
        <f>Übersicht!G9</f>
        <v>Ziele und Grenzen</v>
      </c>
    </row>
    <row r="5" spans="1:10" ht="15" customHeight="1" x14ac:dyDescent="0.3">
      <c r="A5" s="58"/>
      <c r="B5" s="170"/>
      <c r="C5" s="170"/>
      <c r="I5" s="1" t="str">
        <f>Übersicht!F10</f>
        <v>R 1.3</v>
      </c>
      <c r="J5" s="2" t="str">
        <f>Übersicht!G10</f>
        <v>Zielkonflikte und Synergien</v>
      </c>
    </row>
    <row r="6" spans="1:10" ht="15" customHeight="1" x14ac:dyDescent="0.3">
      <c r="A6" s="58"/>
      <c r="B6" s="170"/>
      <c r="C6" s="170"/>
      <c r="I6" s="1" t="str">
        <f>Übersicht!F11</f>
        <v>G 1.1</v>
      </c>
      <c r="J6" s="2" t="str">
        <f>Übersicht!G11</f>
        <v>Raumplanung, Landschaften, Kultur- und Naturerbe</v>
      </c>
    </row>
    <row r="7" spans="1:10" ht="15" customHeight="1" x14ac:dyDescent="0.3">
      <c r="A7" s="58"/>
      <c r="B7" s="170"/>
      <c r="C7" s="170"/>
      <c r="I7" s="1" t="str">
        <f>Übersicht!F12</f>
        <v>G 1.2</v>
      </c>
      <c r="J7" s="2" t="str">
        <f>Übersicht!G12</f>
        <v>Wohnqualität und Zusammenleben</v>
      </c>
    </row>
    <row r="8" spans="1:10" ht="15" customHeight="1" x14ac:dyDescent="0.3">
      <c r="A8" s="58"/>
      <c r="B8" s="170"/>
      <c r="C8" s="170"/>
      <c r="I8" s="1" t="str">
        <f>Übersicht!F13</f>
        <v>G 1.3</v>
      </c>
      <c r="J8" s="2" t="str">
        <f>Übersicht!G13</f>
        <v>Zugänglichkeit und Aufenthaltsqualität</v>
      </c>
    </row>
    <row r="9" spans="1:10" ht="15" customHeight="1" x14ac:dyDescent="0.3">
      <c r="A9" s="58"/>
      <c r="B9" s="170"/>
      <c r="C9" s="170"/>
      <c r="I9" s="1" t="str">
        <f>Übersicht!F14</f>
        <v>G 2.1</v>
      </c>
      <c r="J9" s="2" t="str">
        <f>Übersicht!G14</f>
        <v>Kommunikation und Partizipation</v>
      </c>
    </row>
    <row r="10" spans="1:10" ht="15" customHeight="1" x14ac:dyDescent="0.3">
      <c r="A10" s="58"/>
      <c r="B10" s="76"/>
      <c r="C10" s="76"/>
      <c r="I10" s="1" t="str">
        <f>Übersicht!F15</f>
        <v>G 2.2</v>
      </c>
      <c r="J10" s="2" t="str">
        <f>Übersicht!G15</f>
        <v>Integrität und Arbeitsbedingungen</v>
      </c>
    </row>
    <row r="11" spans="1:10" ht="15" customHeight="1" x14ac:dyDescent="0.3">
      <c r="A11" s="58"/>
      <c r="B11" s="76"/>
      <c r="C11" s="76"/>
      <c r="I11" s="1" t="str">
        <f>Übersicht!F16</f>
        <v>G 2.3</v>
      </c>
      <c r="J11" s="2" t="str">
        <f>Übersicht!G16</f>
        <v>Rechtssicherheit</v>
      </c>
    </row>
    <row r="12" spans="1:10" ht="15" customHeight="1" x14ac:dyDescent="0.3">
      <c r="A12" s="58"/>
      <c r="B12" s="76"/>
      <c r="C12" s="76"/>
      <c r="I12" s="1" t="str">
        <f>Übersicht!F17</f>
        <v>G 2.4</v>
      </c>
      <c r="J12" s="2" t="str">
        <f>Übersicht!G17</f>
        <v>Suffizienz, Gerechtigkeit und Beschaffung</v>
      </c>
    </row>
    <row r="13" spans="1:10" ht="15" customHeight="1" x14ac:dyDescent="0.3">
      <c r="A13" s="58"/>
      <c r="B13" s="76"/>
      <c r="C13" s="76"/>
      <c r="I13" s="1" t="str">
        <f>Übersicht!F18</f>
        <v>G 3.1</v>
      </c>
      <c r="J13" s="2" t="str">
        <f>Übersicht!G18</f>
        <v>Sicherheit und Resilienz</v>
      </c>
    </row>
    <row r="14" spans="1:10" ht="15" customHeight="1" x14ac:dyDescent="0.3">
      <c r="A14" s="58"/>
      <c r="B14" s="76"/>
      <c r="C14" s="76"/>
      <c r="I14" s="1" t="str">
        <f>Übersicht!F19</f>
        <v>G 3.2</v>
      </c>
      <c r="J14" s="2" t="str">
        <f>Übersicht!G19</f>
        <v>Schutz vor Gewalt und Kriminalität</v>
      </c>
    </row>
    <row r="15" spans="1:10" ht="15" customHeight="1" x14ac:dyDescent="0.3">
      <c r="A15" s="58"/>
      <c r="B15" s="76"/>
      <c r="C15" s="76"/>
      <c r="I15" s="1" t="str">
        <f>Übersicht!F20</f>
        <v>W 1.1</v>
      </c>
      <c r="J15" s="2" t="str">
        <f>Übersicht!G20</f>
        <v>Effizienz des Lebenszyklus</v>
      </c>
    </row>
    <row r="16" spans="1:10" ht="15" customHeight="1" x14ac:dyDescent="0.3">
      <c r="A16" s="58"/>
      <c r="B16" s="76"/>
      <c r="C16" s="76"/>
      <c r="I16" s="1" t="str">
        <f>Übersicht!F21</f>
        <v>W 1.2</v>
      </c>
      <c r="J16" s="2" t="str">
        <f>Übersicht!G21</f>
        <v>Anpassungsfähigkeit, Rückbaufähigkeit und Wiederverwendbarkeit</v>
      </c>
    </row>
    <row r="17" spans="1:10" ht="15" customHeight="1" x14ac:dyDescent="0.3">
      <c r="A17" s="58"/>
      <c r="B17" s="76"/>
      <c r="C17" s="76"/>
      <c r="I17" s="1" t="str">
        <f>Übersicht!F22</f>
        <v>W 2.1</v>
      </c>
      <c r="J17" s="2" t="str">
        <f>Übersicht!G22</f>
        <v>Externe Kosten und Nutzen</v>
      </c>
    </row>
    <row r="18" spans="1:10" ht="15" customHeight="1" x14ac:dyDescent="0.3">
      <c r="A18" s="58"/>
      <c r="B18" s="76"/>
      <c r="C18" s="76"/>
      <c r="I18" s="1" t="str">
        <f>Übersicht!F23</f>
        <v>W 2.2</v>
      </c>
      <c r="J18" s="2" t="str">
        <f>Übersicht!G23</f>
        <v>Regionale Wertschöpfung</v>
      </c>
    </row>
    <row r="19" spans="1:10" ht="15" customHeight="1" x14ac:dyDescent="0.3">
      <c r="A19" s="141"/>
      <c r="B19" s="76"/>
      <c r="C19" s="76"/>
      <c r="I19" s="1" t="str">
        <f>Übersicht!F24</f>
        <v>W 2.3</v>
      </c>
      <c r="J19" s="2" t="str">
        <f>Übersicht!G24</f>
        <v>Aufwertung Bestand und Multifunktionalität</v>
      </c>
    </row>
    <row r="20" spans="1:10" ht="15" customHeight="1" x14ac:dyDescent="0.3">
      <c r="A20" s="58"/>
      <c r="B20" s="76"/>
      <c r="C20" s="76"/>
      <c r="I20" s="1" t="str">
        <f>Übersicht!F25</f>
        <v>W 3.1</v>
      </c>
      <c r="J20" s="2" t="str">
        <f>Übersicht!G25</f>
        <v>Nachhaltige Finanzierung</v>
      </c>
    </row>
    <row r="21" spans="1:10" ht="15" customHeight="1" x14ac:dyDescent="0.3">
      <c r="A21" s="58"/>
      <c r="B21" s="76"/>
      <c r="C21" s="76"/>
      <c r="I21" s="1" t="str">
        <f>Übersicht!F26</f>
        <v>U 1.1</v>
      </c>
      <c r="J21" s="2" t="str">
        <f>Übersicht!G26</f>
        <v>Energie</v>
      </c>
    </row>
    <row r="22" spans="1:10" ht="15" customHeight="1" x14ac:dyDescent="0.3">
      <c r="A22" s="58"/>
      <c r="B22" s="76"/>
      <c r="C22" s="76"/>
      <c r="I22" s="1" t="str">
        <f>Übersicht!F27</f>
        <v>U 1.2</v>
      </c>
      <c r="J22" s="2" t="str">
        <f>Übersicht!G27</f>
        <v>Umgang mit Boden</v>
      </c>
    </row>
    <row r="23" spans="1:10" ht="15" customHeight="1" x14ac:dyDescent="0.3">
      <c r="A23" s="58"/>
      <c r="B23" s="76"/>
      <c r="C23" s="76"/>
      <c r="I23" s="1" t="str">
        <f>Übersicht!F28</f>
        <v>U 1.3</v>
      </c>
      <c r="J23" s="2" t="str">
        <f>Übersicht!G28</f>
        <v>Belastete Standorte</v>
      </c>
    </row>
    <row r="24" spans="1:10" s="56" customFormat="1" ht="15" customHeight="1" x14ac:dyDescent="0.25">
      <c r="A24" s="58"/>
      <c r="B24" s="76"/>
      <c r="C24" s="76"/>
      <c r="I24" s="1" t="str">
        <f>Übersicht!F29</f>
        <v>U 1.4</v>
      </c>
      <c r="J24" s="2" t="str">
        <f>Übersicht!G29</f>
        <v>Bewirtschaftung der Abfälle und Materialien von Baustellen</v>
      </c>
    </row>
    <row r="25" spans="1:10" ht="15" customHeight="1" x14ac:dyDescent="0.3">
      <c r="A25" s="58"/>
      <c r="B25" s="76"/>
      <c r="C25" s="76"/>
      <c r="I25" s="1" t="str">
        <f>Übersicht!F30</f>
        <v>U 1.5</v>
      </c>
      <c r="J25" s="2" t="str">
        <f>Übersicht!G30</f>
        <v>Materialien und Ressourcen</v>
      </c>
    </row>
    <row r="26" spans="1:10" ht="15" customHeight="1" x14ac:dyDescent="0.3">
      <c r="A26" s="58"/>
      <c r="B26" s="76"/>
      <c r="C26" s="76"/>
      <c r="I26" s="1" t="str">
        <f>Übersicht!F31</f>
        <v>U 2.1</v>
      </c>
      <c r="J26" s="2" t="str">
        <f>Übersicht!G31</f>
        <v>Klima</v>
      </c>
    </row>
    <row r="27" spans="1:10" ht="15" customHeight="1" x14ac:dyDescent="0.3">
      <c r="I27" s="1" t="str">
        <f>Übersicht!F32</f>
        <v>U 2.2</v>
      </c>
      <c r="J27" s="2" t="str">
        <f>Übersicht!G32</f>
        <v>Umweltbelastungen</v>
      </c>
    </row>
    <row r="28" spans="1:10" ht="15" customHeight="1" x14ac:dyDescent="0.3">
      <c r="I28" s="1" t="str">
        <f>Übersicht!F33</f>
        <v>U 2.3</v>
      </c>
      <c r="J28" s="2" t="str">
        <f>Übersicht!G33</f>
        <v>Wasser</v>
      </c>
    </row>
    <row r="29" spans="1:10" ht="15" customHeight="1" x14ac:dyDescent="0.3">
      <c r="I29" s="1" t="str">
        <f>Übersicht!F34</f>
        <v>U 2.4</v>
      </c>
      <c r="J29" s="2" t="str">
        <f>Übersicht!G34</f>
        <v>Lebensräume und Biodiversität</v>
      </c>
    </row>
    <row r="30" spans="1:10" ht="15" customHeight="1" x14ac:dyDescent="0.3">
      <c r="I30" s="1" t="str">
        <f>Übersicht!F35</f>
        <v>U 3.1</v>
      </c>
      <c r="J30" s="2" t="str">
        <f>Übersicht!G35</f>
        <v>Naturgefahren</v>
      </c>
    </row>
    <row r="31" spans="1:10" ht="15" customHeight="1" x14ac:dyDescent="0.3">
      <c r="I31" s="1" t="str">
        <f>Übersicht!F36</f>
        <v>U 3.2</v>
      </c>
      <c r="J31" s="2" t="str">
        <f>Übersicht!G36</f>
        <v>Störfälle und Gefahrengüter</v>
      </c>
    </row>
    <row r="32" spans="1:10" ht="13.5" customHeight="1" x14ac:dyDescent="0.3"/>
    <row r="33" spans="1:6" x14ac:dyDescent="0.3">
      <c r="A33" s="76" t="s">
        <v>249</v>
      </c>
      <c r="B33" s="171"/>
      <c r="C33" s="56"/>
      <c r="F33" s="15" t="s">
        <v>250</v>
      </c>
    </row>
  </sheetData>
  <sheetProtection algorithmName="SHA-512" hashValue="iAklNu2ZdvQj+7nyXlViwmeCnfoWocr5r8Toh2oFIK8HEDFXPAOwyt8cHg4UybFiBBrKC+FNm3R2sJRQe0tD1A==" saltValue="dBxslzBJeVifFMeNV0sZlw==" spinCount="100000" sheet="1" formatCells="0" formatColumns="0" formatRows="0" insertColumns="0" insertRows="0" insertHyperlinks="0"/>
  <phoneticPr fontId="50" type="noConversion"/>
  <printOptions horizontalCentered="1" verticalCentered="1"/>
  <pageMargins left="0.70866141732283472" right="0.70866141732283472" top="1.5748031496062993" bottom="0.74803149606299213" header="0.31496062992125984" footer="0.31496062992125984"/>
  <pageSetup paperSize="9" scale="90" orientation="landscape" r:id="rId1"/>
  <headerFooter>
    <oddHeader>&amp;L&amp;"Arial Narrow,Normal"&amp;9Bewertungstool V1.1&amp;C&amp;"Arial Narrow,Gras"
&amp;14Radar&amp;11
&amp;12Ergebnisse der Bewertung SNBS Infrastruktur&amp;R&amp;"Arial Narrow,Normal"&amp;G</oddHeader>
    <oddFooter>&amp;L&amp;"Arial Narrow,Normal"&amp;8&amp;F&amp;C&amp;"Arial Narrow,Normal"&amp;8&amp;P/&amp;N&amp;R&amp;"Arial Narrow,Normal"&amp;8&amp;D</oddFooter>
  </headerFooter>
  <drawing r:id="rId2"/>
  <legacyDrawingHF r:id="rId3"/>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ee236dc-1df8-49fa-a23c-ab89784c8dff" xsi:nil="true"/>
    <lcf76f155ced4ddcb4097134ff3c332f xmlns="96b2f7ad-e704-4bdb-a68b-0a5ca7ad00c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DD948406736B5428589F32AE40101E3" ma:contentTypeVersion="13" ma:contentTypeDescription="Ein neues Dokument erstellen." ma:contentTypeScope="" ma:versionID="cbf21ca984bff54c3401a71e71c772b6">
  <xsd:schema xmlns:xsd="http://www.w3.org/2001/XMLSchema" xmlns:xs="http://www.w3.org/2001/XMLSchema" xmlns:p="http://schemas.microsoft.com/office/2006/metadata/properties" xmlns:ns2="96b2f7ad-e704-4bdb-a68b-0a5ca7ad00c5" xmlns:ns3="2ee236dc-1df8-49fa-a23c-ab89784c8dff" targetNamespace="http://schemas.microsoft.com/office/2006/metadata/properties" ma:root="true" ma:fieldsID="9a2b9174441b5aa7b0f18a778e4b52a0" ns2:_="" ns3:_="">
    <xsd:import namespace="96b2f7ad-e704-4bdb-a68b-0a5ca7ad00c5"/>
    <xsd:import namespace="2ee236dc-1df8-49fa-a23c-ab89784c8d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b2f7ad-e704-4bdb-a68b-0a5ca7ad00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dc8414e-16db-4792-a01b-03db74183fa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ee236dc-1df8-49fa-a23c-ab89784c8df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80cdaa6-a9c9-4676-90f4-f3f10905579a}" ma:internalName="TaxCatchAll" ma:showField="CatchAllData" ma:web="2ee236dc-1df8-49fa-a23c-ab89784c8d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82F246-6FF3-4D4B-805E-57844045F6E4}">
  <ds:schemaRefs>
    <ds:schemaRef ds:uri="http://schemas.openxmlformats.org/package/2006/metadata/core-properties"/>
    <ds:schemaRef ds:uri="http://purl.org/dc/terms/"/>
    <ds:schemaRef ds:uri="http://www.w3.org/XML/1998/namespace"/>
    <ds:schemaRef ds:uri="aca1fa95-7a38-4972-ba40-28760b4d8346"/>
    <ds:schemaRef ds:uri="http://purl.org/dc/dcmitype/"/>
    <ds:schemaRef ds:uri="http://purl.org/dc/elements/1.1/"/>
    <ds:schemaRef ds:uri="http://schemas.microsoft.com/office/2006/documentManagement/types"/>
    <ds:schemaRef ds:uri="http://schemas.microsoft.com/office/infopath/2007/PartnerControls"/>
    <ds:schemaRef ds:uri="e87f2f0f-ef94-4edc-9acc-27cdbea31f28"/>
    <ds:schemaRef ds:uri="http://schemas.microsoft.com/office/2006/metadata/properties"/>
    <ds:schemaRef ds:uri="2ee236dc-1df8-49fa-a23c-ab89784c8dff"/>
    <ds:schemaRef ds:uri="96b2f7ad-e704-4bdb-a68b-0a5ca7ad00c5"/>
  </ds:schemaRefs>
</ds:datastoreItem>
</file>

<file path=customXml/itemProps2.xml><?xml version="1.0" encoding="utf-8"?>
<ds:datastoreItem xmlns:ds="http://schemas.openxmlformats.org/officeDocument/2006/customXml" ds:itemID="{DDC3CD0D-42FC-4F70-BE34-343BBB205E88}">
  <ds:schemaRefs>
    <ds:schemaRef ds:uri="http://schemas.microsoft.com/sharepoint/v3/contenttype/forms"/>
  </ds:schemaRefs>
</ds:datastoreItem>
</file>

<file path=customXml/itemProps3.xml><?xml version="1.0" encoding="utf-8"?>
<ds:datastoreItem xmlns:ds="http://schemas.openxmlformats.org/officeDocument/2006/customXml" ds:itemID="{57700F5E-73CD-4610-9859-A9151D2C6E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b2f7ad-e704-4bdb-a68b-0a5ca7ad00c5"/>
    <ds:schemaRef ds:uri="2ee236dc-1df8-49fa-a23c-ab89784c8d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44</vt:i4>
      </vt:variant>
      <vt:variant>
        <vt:lpstr>Benannte Bereiche</vt:lpstr>
      </vt:variant>
      <vt:variant>
        <vt:i4>48</vt:i4>
      </vt:variant>
    </vt:vector>
  </HeadingPairs>
  <TitlesOfParts>
    <vt:vector size="92" baseType="lpstr">
      <vt:lpstr>Instructions Easy Access</vt:lpstr>
      <vt:lpstr>Anleitung</vt:lpstr>
      <vt:lpstr>Objektdaten</vt:lpstr>
      <vt:lpstr>R</vt:lpstr>
      <vt:lpstr>G</vt:lpstr>
      <vt:lpstr>W</vt:lpstr>
      <vt:lpstr>U</vt:lpstr>
      <vt:lpstr>Übersicht</vt:lpstr>
      <vt:lpstr>Radar</vt:lpstr>
      <vt:lpstr>Indikatorengrafik</vt:lpstr>
      <vt:lpstr>Gesamttabelle</vt:lpstr>
      <vt:lpstr>Massnahmentabelle</vt:lpstr>
      <vt:lpstr>Radar (Entwicklung)</vt:lpstr>
      <vt:lpstr>R 1.1</vt:lpstr>
      <vt:lpstr>R 1.2</vt:lpstr>
      <vt:lpstr>R 1.3</vt:lpstr>
      <vt:lpstr>G 1.1</vt:lpstr>
      <vt:lpstr>G 1.2</vt:lpstr>
      <vt:lpstr>G 1.3</vt:lpstr>
      <vt:lpstr>G 2.1</vt:lpstr>
      <vt:lpstr>G 2.2</vt:lpstr>
      <vt:lpstr>G 2.3</vt:lpstr>
      <vt:lpstr>G 2.4</vt:lpstr>
      <vt:lpstr>G 3.1</vt:lpstr>
      <vt:lpstr>G 3.2</vt:lpstr>
      <vt:lpstr>W 1.1</vt:lpstr>
      <vt:lpstr>W 1.2</vt:lpstr>
      <vt:lpstr>W 2.1</vt:lpstr>
      <vt:lpstr>W 2.2</vt:lpstr>
      <vt:lpstr>W 2.3</vt:lpstr>
      <vt:lpstr>W 3.1</vt:lpstr>
      <vt:lpstr>U 1.1</vt:lpstr>
      <vt:lpstr>U 1.2</vt:lpstr>
      <vt:lpstr>U 1.3</vt:lpstr>
      <vt:lpstr>U 1.4</vt:lpstr>
      <vt:lpstr>U 1.5</vt:lpstr>
      <vt:lpstr>U 2.1</vt:lpstr>
      <vt:lpstr>U 2.2</vt:lpstr>
      <vt:lpstr>U 2.3</vt:lpstr>
      <vt:lpstr>U 2.4</vt:lpstr>
      <vt:lpstr>U 3.1</vt:lpstr>
      <vt:lpstr>U 3.2</vt:lpstr>
      <vt:lpstr>Liste_fuer_Grafik</vt:lpstr>
      <vt:lpstr>Feuil1</vt:lpstr>
      <vt:lpstr>Anleitung!Druckbereich</vt:lpstr>
      <vt:lpstr>G!Druckbereich</vt:lpstr>
      <vt:lpstr>'G 1.1'!Druckbereich</vt:lpstr>
      <vt:lpstr>'G 1.2'!Druckbereich</vt:lpstr>
      <vt:lpstr>'G 1.3'!Druckbereich</vt:lpstr>
      <vt:lpstr>'G 2.1'!Druckbereich</vt:lpstr>
      <vt:lpstr>'G 2.2'!Druckbereich</vt:lpstr>
      <vt:lpstr>'G 2.3'!Druckbereich</vt:lpstr>
      <vt:lpstr>'G 2.4'!Druckbereich</vt:lpstr>
      <vt:lpstr>'G 3.1'!Druckbereich</vt:lpstr>
      <vt:lpstr>'G 3.2'!Druckbereich</vt:lpstr>
      <vt:lpstr>Gesamttabelle!Druckbereich</vt:lpstr>
      <vt:lpstr>Indikatorengrafik!Druckbereich</vt:lpstr>
      <vt:lpstr>Liste_fuer_Grafik!Druckbereich</vt:lpstr>
      <vt:lpstr>Massnahmentabelle!Druckbereich</vt:lpstr>
      <vt:lpstr>Objektdaten!Druckbereich</vt:lpstr>
      <vt:lpstr>'R'!Druckbereich</vt:lpstr>
      <vt:lpstr>'R 1.1'!Druckbereich</vt:lpstr>
      <vt:lpstr>'R 1.2'!Druckbereich</vt:lpstr>
      <vt:lpstr>'R 1.3'!Druckbereich</vt:lpstr>
      <vt:lpstr>Radar!Druckbereich</vt:lpstr>
      <vt:lpstr>'Radar (Entwicklung)'!Druckbereich</vt:lpstr>
      <vt:lpstr>U!Druckbereich</vt:lpstr>
      <vt:lpstr>'U 1.1'!Druckbereich</vt:lpstr>
      <vt:lpstr>'U 1.2'!Druckbereich</vt:lpstr>
      <vt:lpstr>'U 1.3'!Druckbereich</vt:lpstr>
      <vt:lpstr>'U 1.4'!Druckbereich</vt:lpstr>
      <vt:lpstr>'U 1.5'!Druckbereich</vt:lpstr>
      <vt:lpstr>'U 2.1'!Druckbereich</vt:lpstr>
      <vt:lpstr>'U 2.2'!Druckbereich</vt:lpstr>
      <vt:lpstr>'U 2.3'!Druckbereich</vt:lpstr>
      <vt:lpstr>'U 2.4'!Druckbereich</vt:lpstr>
      <vt:lpstr>'U 3.1'!Druckbereich</vt:lpstr>
      <vt:lpstr>'U 3.2'!Druckbereich</vt:lpstr>
      <vt:lpstr>Übersicht!Druckbereich</vt:lpstr>
      <vt:lpstr>W!Druckbereich</vt:lpstr>
      <vt:lpstr>'W 1.1'!Druckbereich</vt:lpstr>
      <vt:lpstr>'W 1.2'!Druckbereich</vt:lpstr>
      <vt:lpstr>'W 2.1'!Druckbereich</vt:lpstr>
      <vt:lpstr>'W 2.2'!Druckbereich</vt:lpstr>
      <vt:lpstr>'W 2.3'!Druckbereich</vt:lpstr>
      <vt:lpstr>'W 3.1'!Druckbereich</vt:lpstr>
      <vt:lpstr>G!Drucktitel</vt:lpstr>
      <vt:lpstr>Gesamttabelle!Drucktitel</vt:lpstr>
      <vt:lpstr>Massnahmentabelle!Drucktitel</vt:lpstr>
      <vt:lpstr>'R'!Drucktitel</vt:lpstr>
      <vt:lpstr>U!Drucktitel</vt:lpstr>
      <vt:lpstr>W!Drucktitel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2026-02-26T08:03:18Z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0x0101001DD948406736B5428589F32AE40101E3</vt:lpwstr>
  </property>
  <property fmtid="{D5CDD505-2E9C-101B-9397-08002B2CF9AE}" pid="3" name="MediaServiceImageTags">
    <vt:lpwstr/>
  </property>
</Properties>
</file>