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drawings/drawing2.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theme/themeOverride2.xml" ContentType="application/vnd.openxmlformats-officedocument.themeOverride+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comments10.xml" ContentType="application/vnd.openxmlformats-officedocument.spreadsheetml.comments+xml"/>
  <Override PartName="/xl/threadedComments/threadedComment10.xml" ContentType="application/vnd.ms-excel.threadedcomments+xml"/>
  <Override PartName="/xl/comments11.xml" ContentType="application/vnd.openxmlformats-officedocument.spreadsheetml.comments+xml"/>
  <Override PartName="/xl/threadedComments/threadedComment11.xml" ContentType="application/vnd.ms-excel.threadedcomments+xml"/>
  <Override PartName="/xl/comments12.xml" ContentType="application/vnd.openxmlformats-officedocument.spreadsheetml.comments+xml"/>
  <Override PartName="/xl/threadedComments/threadedComment12.xml" ContentType="application/vnd.ms-excel.threadedcomments+xml"/>
  <Override PartName="/xl/comments13.xml" ContentType="application/vnd.openxmlformats-officedocument.spreadsheetml.comments+xml"/>
  <Override PartName="/xl/threadedComments/threadedComment13.xml" ContentType="application/vnd.ms-excel.threadedcomments+xml"/>
  <Override PartName="/xl/comments14.xml" ContentType="application/vnd.openxmlformats-officedocument.spreadsheetml.comments+xml"/>
  <Override PartName="/xl/threadedComments/threadedComment14.xml" ContentType="application/vnd.ms-excel.threadedcomments+xml"/>
  <Override PartName="/xl/comments15.xml" ContentType="application/vnd.openxmlformats-officedocument.spreadsheetml.comments+xml"/>
  <Override PartName="/xl/threadedComments/threadedComment15.xml" ContentType="application/vnd.ms-excel.threadedcomments+xml"/>
  <Override PartName="/xl/comments16.xml" ContentType="application/vnd.openxmlformats-officedocument.spreadsheetml.comments+xml"/>
  <Override PartName="/xl/threadedComments/threadedComment16.xml" ContentType="application/vnd.ms-excel.threadedcomments+xml"/>
  <Override PartName="/xl/comments17.xml" ContentType="application/vnd.openxmlformats-officedocument.spreadsheetml.comments+xml"/>
  <Override PartName="/xl/threadedComments/threadedComment17.xml" ContentType="application/vnd.ms-excel.threadedcomments+xml"/>
  <Override PartName="/xl/comments18.xml" ContentType="application/vnd.openxmlformats-officedocument.spreadsheetml.comments+xml"/>
  <Override PartName="/xl/threadedComments/threadedComment18.xml" ContentType="application/vnd.ms-excel.threadedcomments+xml"/>
  <Override PartName="/xl/comments19.xml" ContentType="application/vnd.openxmlformats-officedocument.spreadsheetml.comments+xml"/>
  <Override PartName="/xl/threadedComments/threadedComment19.xml" ContentType="application/vnd.ms-excel.threadedcomments+xml"/>
  <Override PartName="/xl/comments20.xml" ContentType="application/vnd.openxmlformats-officedocument.spreadsheetml.comments+xml"/>
  <Override PartName="/xl/threadedComments/threadedComment20.xml" ContentType="application/vnd.ms-excel.threadedcomments+xml"/>
  <Override PartName="/xl/comments21.xml" ContentType="application/vnd.openxmlformats-officedocument.spreadsheetml.comments+xml"/>
  <Override PartName="/xl/threadedComments/threadedComment21.xml" ContentType="application/vnd.ms-excel.threadedcomments+xml"/>
  <Override PartName="/xl/comments22.xml" ContentType="application/vnd.openxmlformats-officedocument.spreadsheetml.comments+xml"/>
  <Override PartName="/xl/threadedComments/threadedComment22.xml" ContentType="application/vnd.ms-excel.threadedcomments+xml"/>
  <Override PartName="/xl/comments23.xml" ContentType="application/vnd.openxmlformats-officedocument.spreadsheetml.comments+xml"/>
  <Override PartName="/xl/threadedComments/threadedComment23.xml" ContentType="application/vnd.ms-excel.threadedcomments+xml"/>
  <Override PartName="/xl/comments24.xml" ContentType="application/vnd.openxmlformats-officedocument.spreadsheetml.comments+xml"/>
  <Override PartName="/xl/threadedComments/threadedComment24.xml" ContentType="application/vnd.ms-excel.threadedcomments+xml"/>
  <Override PartName="/xl/comments25.xml" ContentType="application/vnd.openxmlformats-officedocument.spreadsheetml.comments+xml"/>
  <Override PartName="/xl/threadedComments/threadedComment25.xml" ContentType="application/vnd.ms-excel.threadedcomments+xml"/>
  <Override PartName="/xl/comments26.xml" ContentType="application/vnd.openxmlformats-officedocument.spreadsheetml.comments+xml"/>
  <Override PartName="/xl/threadedComments/threadedComment26.xml" ContentType="application/vnd.ms-excel.threadedcomments+xml"/>
  <Override PartName="/xl/comments27.xml" ContentType="application/vnd.openxmlformats-officedocument.spreadsheetml.comments+xml"/>
  <Override PartName="/xl/threadedComments/threadedComment27.xml" ContentType="application/vnd.ms-excel.threadedcomments+xml"/>
  <Override PartName="/xl/comments28.xml" ContentType="application/vnd.openxmlformats-officedocument.spreadsheetml.comments+xml"/>
  <Override PartName="/xl/threadedComments/threadedComment28.xml" ContentType="application/vnd.ms-excel.threadedcomments+xml"/>
  <Override PartName="/xl/comments29.xml" ContentType="application/vnd.openxmlformats-officedocument.spreadsheetml.comments+xml"/>
  <Override PartName="/xl/threadedComments/threadedComment29.xml" ContentType="application/vnd.ms-excel.threadedcomments+xml"/>
  <Override PartName="/xl/comments30.xml" ContentType="application/vnd.openxmlformats-officedocument.spreadsheetml.comments+xml"/>
  <Override PartName="/xl/threadedComments/threadedComment30.xml" ContentType="application/vnd.ms-excel.threadedcomments+xml"/>
  <Override PartName="/xl/comments31.xml" ContentType="application/vnd.openxmlformats-officedocument.spreadsheetml.comments+xml"/>
  <Override PartName="/xl/threadedComments/threadedComment31.xml" ContentType="application/vnd.ms-excel.threadedcomments+xml"/>
  <Override PartName="/xl/comments32.xml" ContentType="application/vnd.openxmlformats-officedocument.spreadsheetml.comments+xml"/>
  <Override PartName="/xl/threadedComments/threadedComment32.xml" ContentType="application/vnd.ms-excel.threadedcomments+xml"/>
  <Override PartName="/xl/comments33.xml" ContentType="application/vnd.openxmlformats-officedocument.spreadsheetml.comments+xml"/>
  <Override PartName="/xl/threadedComments/threadedComment33.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filterPrivacy="1" codeName="ThisWorkbook" autoCompressPictures="0" defaultThemeVersion="124226"/>
  <xr:revisionPtr revIDLastSave="0" documentId="8_{264A52BE-1284-4880-81D0-8CB3528F9C5B}" xr6:coauthVersionLast="47" xr6:coauthVersionMax="47" xr10:uidLastSave="{00000000-0000-0000-0000-000000000000}"/>
  <bookViews>
    <workbookView xWindow="25695" yWindow="0" windowWidth="26010" windowHeight="20985" tabRatio="892" firstSheet="2" activeTab="16" xr2:uid="{00000000-000D-0000-FFFF-FFFF00000000}"/>
  </bookViews>
  <sheets>
    <sheet name="Instructions Easy Access" sheetId="97" state="hidden" r:id="rId1"/>
    <sheet name="Instructions" sheetId="1" r:id="rId2"/>
    <sheet name="Données_objet" sheetId="2" r:id="rId3"/>
    <sheet name="R" sheetId="92" r:id="rId4"/>
    <sheet name="G" sheetId="93" r:id="rId5"/>
    <sheet name="W" sheetId="94" r:id="rId6"/>
    <sheet name="U" sheetId="95" r:id="rId7"/>
    <sheet name="Vue d'ensemble" sheetId="4" r:id="rId8"/>
    <sheet name="Radar" sheetId="81" r:id="rId9"/>
    <sheet name="Graphique indicateurs" sheetId="84" r:id="rId10"/>
    <sheet name="Tableau global" sheetId="88" r:id="rId11"/>
    <sheet name="Tableau des mesures" sheetId="50" r:id="rId12"/>
    <sheet name="Radar (évolution)" sheetId="99" r:id="rId13"/>
    <sheet name="R 1.1" sheetId="34" r:id="rId14"/>
    <sheet name="R 1.2" sheetId="43" r:id="rId15"/>
    <sheet name="R 1.3" sheetId="44" r:id="rId16"/>
    <sheet name="G 1.1" sheetId="45" r:id="rId17"/>
    <sheet name="G 1.2" sheetId="46" r:id="rId18"/>
    <sheet name="G 1.3" sheetId="47" r:id="rId19"/>
    <sheet name="G 2.1" sheetId="51" r:id="rId20"/>
    <sheet name="G 2.2" sheetId="52" r:id="rId21"/>
    <sheet name="G 2.3" sheetId="53" r:id="rId22"/>
    <sheet name="G 2.4" sheetId="54" r:id="rId23"/>
    <sheet name="G 3.1" sheetId="55" r:id="rId24"/>
    <sheet name="G 3.2" sheetId="56" r:id="rId25"/>
    <sheet name="W 1.1" sheetId="57" r:id="rId26"/>
    <sheet name="W 1.2" sheetId="58" r:id="rId27"/>
    <sheet name="W 2.1" sheetId="59" r:id="rId28"/>
    <sheet name="W 2.2" sheetId="60" r:id="rId29"/>
    <sheet name="W 2.3" sheetId="61" r:id="rId30"/>
    <sheet name="W 3.1" sheetId="62" r:id="rId31"/>
    <sheet name="U 1.1" sheetId="63" r:id="rId32"/>
    <sheet name="U 1.2" sheetId="64" r:id="rId33"/>
    <sheet name="U 1.3" sheetId="65" r:id="rId34"/>
    <sheet name="U 1.4" sheetId="66" r:id="rId35"/>
    <sheet name="U 1.5" sheetId="67" r:id="rId36"/>
    <sheet name="U 2.1" sheetId="68" r:id="rId37"/>
    <sheet name="U 2.2" sheetId="69" r:id="rId38"/>
    <sheet name="U 2.3" sheetId="70" r:id="rId39"/>
    <sheet name="U 2.4" sheetId="71" r:id="rId40"/>
    <sheet name="U 3.1" sheetId="72" r:id="rId41"/>
    <sheet name="U 3.2" sheetId="73" r:id="rId42"/>
    <sheet name="Liste_pour_graphique" sheetId="41" r:id="rId43"/>
    <sheet name="Feuil1" sheetId="98" r:id="rId44"/>
  </sheets>
  <definedNames>
    <definedName name="_xlnm.Print_Area" localSheetId="2">Données_objet!$A$1:$I$51</definedName>
    <definedName name="_xlnm.Print_Area" localSheetId="4">G!$B$2:$I$25</definedName>
    <definedName name="_xlnm.Print_Area" localSheetId="16">'G 1.1'!$A$1:$J$14</definedName>
    <definedName name="_xlnm.Print_Area" localSheetId="17">'G 1.2'!$A$1:$J$15</definedName>
    <definedName name="_xlnm.Print_Area" localSheetId="18">'G 1.3'!$A$1:$J$15</definedName>
    <definedName name="_xlnm.Print_Area" localSheetId="19">'G 2.1'!$A$1:$J$14</definedName>
    <definedName name="_xlnm.Print_Area" localSheetId="20">'G 2.2'!$A$1:$J$13</definedName>
    <definedName name="_xlnm.Print_Area" localSheetId="21">'G 2.3'!$A$1:$J$14</definedName>
    <definedName name="_xlnm.Print_Area" localSheetId="22">'G 2.4'!$A$1:$J$16</definedName>
    <definedName name="_xlnm.Print_Area" localSheetId="23">'G 3.1'!$A$1:$J$15</definedName>
    <definedName name="_xlnm.Print_Area" localSheetId="24">'G 3.2'!$A$1:$J$14</definedName>
    <definedName name="_xlnm.Print_Area" localSheetId="9">'Graphique indicateurs'!$A$1:$J$46</definedName>
    <definedName name="_xlnm.Print_Area" localSheetId="1">Instructions!$A$1:$G$16</definedName>
    <definedName name="_xlnm.Print_Area" localSheetId="42">Liste_pour_graphique!$B$2:$O$79</definedName>
    <definedName name="_xlnm.Print_Area" localSheetId="3">'R'!$B$2:$H$11</definedName>
    <definedName name="_xlnm.Print_Area" localSheetId="13">'R 1.1'!$A$1:$I$15</definedName>
    <definedName name="_xlnm.Print_Area" localSheetId="14">'R 1.2'!$A$1:$I$15</definedName>
    <definedName name="_xlnm.Print_Area" localSheetId="15">'R 1.3'!$A$1:$I$14</definedName>
    <definedName name="_xlnm.Print_Area" localSheetId="8">Radar!$A$1:$J$33</definedName>
    <definedName name="_xlnm.Print_Area" localSheetId="12">'Radar (évolution)'!$A$1:$L$34</definedName>
    <definedName name="_xlnm.Print_Area" localSheetId="11">'Tableau des mesures'!$B$2:$G$81</definedName>
    <definedName name="_xlnm.Print_Area" localSheetId="10">'Tableau global'!$B$2:$O$81</definedName>
    <definedName name="_xlnm.Print_Area" localSheetId="6">U!$B$2:$I$31</definedName>
    <definedName name="_xlnm.Print_Area" localSheetId="31">'U 1.1'!$A$1:$J$15</definedName>
    <definedName name="_xlnm.Print_Area" localSheetId="32">'U 1.2'!$A$1:$J$14</definedName>
    <definedName name="_xlnm.Print_Area" localSheetId="33">'U 1.3'!$A$1:$J$14</definedName>
    <definedName name="_xlnm.Print_Area" localSheetId="34">'U 1.4'!$A$1:$J$14</definedName>
    <definedName name="_xlnm.Print_Area" localSheetId="35">'U 1.5'!$A$1:$J$15</definedName>
    <definedName name="_xlnm.Print_Area" localSheetId="36">'U 2.1'!$A$1:$J$15</definedName>
    <definedName name="_xlnm.Print_Area" localSheetId="37">'U 2.2'!$A$1:$J$16</definedName>
    <definedName name="_xlnm.Print_Area" localSheetId="38">'U 2.3'!$A$1:$J$15</definedName>
    <definedName name="_xlnm.Print_Area" localSheetId="39">'U 2.4'!$A$1:$J$15</definedName>
    <definedName name="_xlnm.Print_Area" localSheetId="40">'U 3.1'!$A$1:$J$14</definedName>
    <definedName name="_xlnm.Print_Area" localSheetId="41">'U 3.2'!$A$1:$J$13</definedName>
    <definedName name="_xlnm.Print_Area" localSheetId="7">'Vue d''ensemble'!$B$1:$T$40</definedName>
    <definedName name="_xlnm.Print_Area" localSheetId="5">W!$B$2:$I$20</definedName>
    <definedName name="_xlnm.Print_Area" localSheetId="25">'W 1.1'!$A$1:$J$15</definedName>
    <definedName name="_xlnm.Print_Area" localSheetId="26">'W 1.2'!$A$1:$J$14</definedName>
    <definedName name="_xlnm.Print_Area" localSheetId="27">'W 2.1'!$A$1:$J$15</definedName>
    <definedName name="_xlnm.Print_Area" localSheetId="28">'W 2.2'!$A$1:$J$16</definedName>
    <definedName name="_xlnm.Print_Area" localSheetId="29">'W 2.3'!$A$1:$J$14</definedName>
    <definedName name="_xlnm.Print_Area" localSheetId="30">'W 3.1'!$A$1:$J$15</definedName>
    <definedName name="_xlnm.Print_Titles" localSheetId="4">G!$3:$3</definedName>
    <definedName name="_xlnm.Print_Titles" localSheetId="3">'R'!$3:$3</definedName>
    <definedName name="_xlnm.Print_Titles" localSheetId="11">'Tableau des mesures'!$3:$3</definedName>
    <definedName name="_xlnm.Print_Titles" localSheetId="10">'Tableau global'!$3:$3</definedName>
    <definedName name="_xlnm.Print_Titles" localSheetId="6">U!$3:$3</definedName>
    <definedName name="_xlnm.Print_Titles" localSheetId="5">W!$3:$3</definedName>
    <definedName name="Z_DC3FDAFD_04A4_4C51_991C_845D71911EBB_.wvu.PrintArea" localSheetId="4" hidden="1">G!$B$2:$B$25</definedName>
    <definedName name="Z_DC3FDAFD_04A4_4C51_991C_845D71911EBB_.wvu.PrintArea" localSheetId="16" hidden="1">'G 1.1'!$A$1:$J$9</definedName>
    <definedName name="Z_DC3FDAFD_04A4_4C51_991C_845D71911EBB_.wvu.PrintArea" localSheetId="17" hidden="1">'G 1.2'!$A$1:$J$10</definedName>
    <definedName name="Z_DC3FDAFD_04A4_4C51_991C_845D71911EBB_.wvu.PrintArea" localSheetId="18" hidden="1">'G 1.3'!$A$1:$J$10</definedName>
    <definedName name="Z_DC3FDAFD_04A4_4C51_991C_845D71911EBB_.wvu.PrintArea" localSheetId="19" hidden="1">'G 2.1'!$A$1:$J$9</definedName>
    <definedName name="Z_DC3FDAFD_04A4_4C51_991C_845D71911EBB_.wvu.PrintArea" localSheetId="20" hidden="1">'G 2.2'!$A$1:$J$8</definedName>
    <definedName name="Z_DC3FDAFD_04A4_4C51_991C_845D71911EBB_.wvu.PrintArea" localSheetId="21" hidden="1">'G 2.3'!$A$1:$J$9</definedName>
    <definedName name="Z_DC3FDAFD_04A4_4C51_991C_845D71911EBB_.wvu.PrintArea" localSheetId="22" hidden="1">'G 2.4'!$A$1:$J$11</definedName>
    <definedName name="Z_DC3FDAFD_04A4_4C51_991C_845D71911EBB_.wvu.PrintArea" localSheetId="23" hidden="1">'G 3.1'!$A$1:$J$10</definedName>
    <definedName name="Z_DC3FDAFD_04A4_4C51_991C_845D71911EBB_.wvu.PrintArea" localSheetId="24" hidden="1">'G 3.2'!$A$1:$J$9</definedName>
    <definedName name="Z_DC3FDAFD_04A4_4C51_991C_845D71911EBB_.wvu.PrintArea" localSheetId="9" hidden="1">'Graphique indicateurs'!#REF!</definedName>
    <definedName name="Z_DC3FDAFD_04A4_4C51_991C_845D71911EBB_.wvu.PrintArea" localSheetId="3" hidden="1">'R'!$B$2:$B$11</definedName>
    <definedName name="Z_DC3FDAFD_04A4_4C51_991C_845D71911EBB_.wvu.PrintArea" localSheetId="14" hidden="1">'R 1.2'!$A$1:$I$10</definedName>
    <definedName name="Z_DC3FDAFD_04A4_4C51_991C_845D71911EBB_.wvu.PrintArea" localSheetId="15" hidden="1">'R 1.3'!$A$1:$I$9</definedName>
    <definedName name="Z_DC3FDAFD_04A4_4C51_991C_845D71911EBB_.wvu.PrintArea" localSheetId="8" hidden="1">Radar!#REF!</definedName>
    <definedName name="Z_DC3FDAFD_04A4_4C51_991C_845D71911EBB_.wvu.PrintArea" localSheetId="12" hidden="1">'Radar (évolution)'!#REF!</definedName>
    <definedName name="Z_DC3FDAFD_04A4_4C51_991C_845D71911EBB_.wvu.PrintArea" localSheetId="11" hidden="1">'Tableau des mesures'!$B$2:$B$81</definedName>
    <definedName name="Z_DC3FDAFD_04A4_4C51_991C_845D71911EBB_.wvu.PrintArea" localSheetId="10" hidden="1">'Tableau global'!$B$2:$B$81</definedName>
    <definedName name="Z_DC3FDAFD_04A4_4C51_991C_845D71911EBB_.wvu.PrintArea" localSheetId="6" hidden="1">U!$B$2:$B$31</definedName>
    <definedName name="Z_DC3FDAFD_04A4_4C51_991C_845D71911EBB_.wvu.PrintArea" localSheetId="31" hidden="1">'U 1.1'!$A$1:$J$10</definedName>
    <definedName name="Z_DC3FDAFD_04A4_4C51_991C_845D71911EBB_.wvu.PrintArea" localSheetId="32" hidden="1">'U 1.2'!$A$1:$J$9</definedName>
    <definedName name="Z_DC3FDAFD_04A4_4C51_991C_845D71911EBB_.wvu.PrintArea" localSheetId="33" hidden="1">'U 1.3'!$A$1:$J$9</definedName>
    <definedName name="Z_DC3FDAFD_04A4_4C51_991C_845D71911EBB_.wvu.PrintArea" localSheetId="34" hidden="1">'U 1.4'!$A$1:$J$9</definedName>
    <definedName name="Z_DC3FDAFD_04A4_4C51_991C_845D71911EBB_.wvu.PrintArea" localSheetId="35" hidden="1">'U 1.5'!$A$1:$J$10</definedName>
    <definedName name="Z_DC3FDAFD_04A4_4C51_991C_845D71911EBB_.wvu.PrintArea" localSheetId="36" hidden="1">'U 2.1'!$A$1:$J$10</definedName>
    <definedName name="Z_DC3FDAFD_04A4_4C51_991C_845D71911EBB_.wvu.PrintArea" localSheetId="37" hidden="1">'U 2.2'!$A$1:$J$11</definedName>
    <definedName name="Z_DC3FDAFD_04A4_4C51_991C_845D71911EBB_.wvu.PrintArea" localSheetId="38" hidden="1">'U 2.3'!$A$1:$J$10</definedName>
    <definedName name="Z_DC3FDAFD_04A4_4C51_991C_845D71911EBB_.wvu.PrintArea" localSheetId="39" hidden="1">'U 2.4'!$A$1:$J$10</definedName>
    <definedName name="Z_DC3FDAFD_04A4_4C51_991C_845D71911EBB_.wvu.PrintArea" localSheetId="40" hidden="1">'U 3.1'!$A$1:$J$9</definedName>
    <definedName name="Z_DC3FDAFD_04A4_4C51_991C_845D71911EBB_.wvu.PrintArea" localSheetId="41" hidden="1">'U 3.2'!$A$1:$J$8</definedName>
    <definedName name="Z_DC3FDAFD_04A4_4C51_991C_845D71911EBB_.wvu.PrintArea" localSheetId="5" hidden="1">W!$B$2:$B$20</definedName>
    <definedName name="Z_DC3FDAFD_04A4_4C51_991C_845D71911EBB_.wvu.PrintArea" localSheetId="25" hidden="1">'W 1.1'!$A$1:$J$10</definedName>
    <definedName name="Z_DC3FDAFD_04A4_4C51_991C_845D71911EBB_.wvu.PrintArea" localSheetId="26" hidden="1">'W 1.2'!$A$1:$J$9</definedName>
    <definedName name="Z_DC3FDAFD_04A4_4C51_991C_845D71911EBB_.wvu.PrintArea" localSheetId="27" hidden="1">'W 2.1'!$A$1:$J$10</definedName>
    <definedName name="Z_DC3FDAFD_04A4_4C51_991C_845D71911EBB_.wvu.PrintArea" localSheetId="28" hidden="1">'W 2.2'!$A$1:$J$11</definedName>
    <definedName name="Z_DC3FDAFD_04A4_4C51_991C_845D71911EBB_.wvu.PrintArea" localSheetId="29" hidden="1">'W 2.3'!$A$1:$J$9</definedName>
    <definedName name="Z_DC3FDAFD_04A4_4C51_991C_845D71911EBB_.wvu.PrintArea" localSheetId="30" hidden="1">'W 3.1'!$A$1:$J$10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G9" i="66" l="1"/>
  <c r="G9" i="61"/>
  <c r="G9" i="58"/>
  <c r="G9" i="56"/>
  <c r="G9" i="53"/>
  <c r="G9" i="51"/>
  <c r="G9" i="65"/>
  <c r="F9" i="44"/>
  <c r="F10" i="43"/>
  <c r="F10" i="34"/>
  <c r="K32" i="88"/>
  <c r="D27" i="50"/>
  <c r="D4" i="88"/>
  <c r="I11" i="88"/>
  <c r="Y4" i="99"/>
  <c r="D49" i="88"/>
  <c r="D27" i="88"/>
  <c r="E4" i="92"/>
  <c r="E12" i="94" l="1"/>
  <c r="E12" i="95"/>
  <c r="E15" i="95"/>
  <c r="E7" i="92"/>
  <c r="E12" i="93" l="1"/>
  <c r="V6" i="99"/>
  <c r="D36" i="50"/>
  <c r="J22" i="41" l="1"/>
  <c r="J4" i="41"/>
  <c r="J5" i="41"/>
  <c r="J6" i="41"/>
  <c r="J7" i="41"/>
  <c r="J8" i="41"/>
  <c r="J9" i="41"/>
  <c r="J10" i="41"/>
  <c r="J11" i="41"/>
  <c r="D7" i="51" l="1" a="1"/>
  <c r="D7" i="51" s="1"/>
  <c r="D16" i="88"/>
  <c r="E11" i="93"/>
  <c r="F22" i="88" l="1"/>
  <c r="F21" i="88"/>
  <c r="H13" i="88"/>
  <c r="Y32" i="99" l="1"/>
  <c r="Y31" i="99"/>
  <c r="Y30" i="99"/>
  <c r="Y29" i="99"/>
  <c r="Y28" i="99"/>
  <c r="Y27" i="99"/>
  <c r="Y26" i="99"/>
  <c r="Y25" i="99"/>
  <c r="Y24" i="99"/>
  <c r="Y23" i="99"/>
  <c r="Y22" i="99"/>
  <c r="Y21" i="99"/>
  <c r="Y20" i="99"/>
  <c r="Y19" i="99"/>
  <c r="Y18" i="99"/>
  <c r="Y17" i="99"/>
  <c r="Y16" i="99"/>
  <c r="Y15" i="99"/>
  <c r="Y14" i="99"/>
  <c r="Y13" i="99"/>
  <c r="Y12" i="99"/>
  <c r="Y11" i="99"/>
  <c r="Y10" i="99"/>
  <c r="Y9" i="99"/>
  <c r="Y8" i="99"/>
  <c r="Y7" i="99"/>
  <c r="Y6" i="99"/>
  <c r="Y5" i="99"/>
  <c r="V32" i="99"/>
  <c r="V31" i="99"/>
  <c r="V30" i="99"/>
  <c r="V29" i="99"/>
  <c r="V28" i="99"/>
  <c r="V27" i="99"/>
  <c r="V26" i="99"/>
  <c r="V25" i="99"/>
  <c r="V24" i="99"/>
  <c r="V23" i="99"/>
  <c r="V22" i="99"/>
  <c r="V21" i="99"/>
  <c r="V20" i="99"/>
  <c r="V19" i="99"/>
  <c r="V18" i="99"/>
  <c r="V17" i="99"/>
  <c r="V16" i="99"/>
  <c r="V15" i="99"/>
  <c r="V14" i="99"/>
  <c r="V13" i="99"/>
  <c r="V12" i="99"/>
  <c r="V11" i="99"/>
  <c r="V10" i="99"/>
  <c r="V9" i="99"/>
  <c r="V8" i="99"/>
  <c r="V7" i="99"/>
  <c r="V5" i="99"/>
  <c r="V4" i="99"/>
  <c r="L31" i="99"/>
  <c r="K31" i="99"/>
  <c r="L30" i="99"/>
  <c r="K30" i="99"/>
  <c r="L29" i="99"/>
  <c r="K29" i="99"/>
  <c r="L28" i="99"/>
  <c r="K28" i="99"/>
  <c r="L27" i="99"/>
  <c r="K27" i="99"/>
  <c r="L26" i="99"/>
  <c r="K26" i="99"/>
  <c r="L25" i="99"/>
  <c r="K25" i="99"/>
  <c r="L24" i="99"/>
  <c r="K24" i="99"/>
  <c r="L23" i="99"/>
  <c r="K23" i="99"/>
  <c r="L22" i="99"/>
  <c r="K22" i="99"/>
  <c r="L21" i="99"/>
  <c r="K21" i="99"/>
  <c r="L20" i="99"/>
  <c r="K20" i="99"/>
  <c r="L19" i="99"/>
  <c r="K19" i="99"/>
  <c r="L18" i="99"/>
  <c r="K18" i="99"/>
  <c r="L17" i="99"/>
  <c r="K17" i="99"/>
  <c r="L16" i="99"/>
  <c r="K16" i="99"/>
  <c r="L15" i="99"/>
  <c r="K15" i="99"/>
  <c r="L14" i="99"/>
  <c r="K14" i="99"/>
  <c r="L13" i="99"/>
  <c r="K13" i="99"/>
  <c r="L12" i="99"/>
  <c r="K12" i="99"/>
  <c r="L11" i="99"/>
  <c r="K11" i="99"/>
  <c r="L10" i="99"/>
  <c r="K10" i="99"/>
  <c r="L9" i="99"/>
  <c r="K9" i="99"/>
  <c r="L8" i="99"/>
  <c r="K8" i="99"/>
  <c r="L7" i="99"/>
  <c r="K7" i="99"/>
  <c r="L6" i="99"/>
  <c r="K6" i="99"/>
  <c r="L5" i="99"/>
  <c r="K5" i="99"/>
  <c r="L4" i="99"/>
  <c r="K4" i="99"/>
  <c r="L3" i="99"/>
  <c r="K3" i="99"/>
  <c r="D7" i="46" a="1"/>
  <c r="D7" i="46" l="1"/>
  <c r="F15" i="88"/>
  <c r="F17" i="88"/>
  <c r="F16" i="88"/>
  <c r="D7" i="73" a="1"/>
  <c r="D7" i="72" a="1"/>
  <c r="D7" i="71" a="1"/>
  <c r="D7" i="70" a="1"/>
  <c r="D7" i="69" a="1"/>
  <c r="D7" i="68" a="1"/>
  <c r="D7" i="67" a="1"/>
  <c r="D7" i="66" a="1"/>
  <c r="D7" i="65" a="1"/>
  <c r="D7" i="64" a="1"/>
  <c r="D7" i="63" a="1"/>
  <c r="D7" i="62" a="1"/>
  <c r="D7" i="61" a="1"/>
  <c r="D7" i="60" a="1"/>
  <c r="D7" i="59" a="1"/>
  <c r="D7" i="58" a="1"/>
  <c r="D7" i="57" a="1"/>
  <c r="E11" i="94"/>
  <c r="F8" i="50"/>
  <c r="F6" i="50"/>
  <c r="D7" i="56" a="1"/>
  <c r="D7" i="55" a="1"/>
  <c r="D7" i="54" a="1"/>
  <c r="D7" i="52" a="1"/>
  <c r="D7" i="53" a="1"/>
  <c r="D7" i="47" a="1"/>
  <c r="D7" i="45" a="1"/>
  <c r="G10" i="46"/>
  <c r="D7" i="34" a="1"/>
  <c r="D7" i="34" s="1"/>
  <c r="D7" i="43" a="1"/>
  <c r="D7" i="43" s="1"/>
  <c r="D7" i="44" a="1"/>
  <c r="D7" i="44" s="1"/>
  <c r="D7" i="47" l="1"/>
  <c r="F18" i="88"/>
  <c r="F20" i="88"/>
  <c r="F19" i="88"/>
  <c r="D7" i="52"/>
  <c r="G8" i="52" s="1"/>
  <c r="F23" i="88"/>
  <c r="D7" i="53"/>
  <c r="F24" i="88"/>
  <c r="F25" i="88"/>
  <c r="D7" i="56"/>
  <c r="F34" i="88"/>
  <c r="F33" i="88"/>
  <c r="D7" i="54"/>
  <c r="G11" i="54" s="1"/>
  <c r="F29" i="88"/>
  <c r="F28" i="88"/>
  <c r="F27" i="88"/>
  <c r="F26" i="88"/>
  <c r="D7" i="55"/>
  <c r="G10" i="55" s="1"/>
  <c r="F30" i="88"/>
  <c r="F32" i="88"/>
  <c r="F31" i="88"/>
  <c r="D7" i="57"/>
  <c r="G10" i="57" s="1"/>
  <c r="F36" i="88"/>
  <c r="F38" i="88"/>
  <c r="F37" i="88"/>
  <c r="D7" i="60"/>
  <c r="G11" i="60" s="1"/>
  <c r="F44" i="88"/>
  <c r="F45" i="88"/>
  <c r="F47" i="88"/>
  <c r="F46" i="88"/>
  <c r="D7" i="58"/>
  <c r="F40" i="88"/>
  <c r="F39" i="88"/>
  <c r="D7" i="62"/>
  <c r="G10" i="62" s="1"/>
  <c r="F52" i="88"/>
  <c r="F51" i="88"/>
  <c r="F50" i="88"/>
  <c r="D7" i="59"/>
  <c r="G10" i="59" s="1"/>
  <c r="F43" i="88"/>
  <c r="F41" i="88"/>
  <c r="F42" i="88"/>
  <c r="D7" i="61"/>
  <c r="F49" i="88"/>
  <c r="F48" i="88"/>
  <c r="D7" i="69"/>
  <c r="G11" i="69" s="1"/>
  <c r="F71" i="88"/>
  <c r="F70" i="88"/>
  <c r="F69" i="88"/>
  <c r="F72" i="88"/>
  <c r="D7" i="64"/>
  <c r="G9" i="64" s="1"/>
  <c r="F58" i="88"/>
  <c r="F57" i="88"/>
  <c r="D7" i="63"/>
  <c r="G10" i="63" s="1"/>
  <c r="F56" i="88"/>
  <c r="F55" i="88"/>
  <c r="F54" i="88"/>
  <c r="D7" i="65"/>
  <c r="F60" i="88"/>
  <c r="F59" i="88"/>
  <c r="D7" i="66"/>
  <c r="F62" i="88"/>
  <c r="F61" i="88"/>
  <c r="D7" i="68"/>
  <c r="G10" i="68" s="1"/>
  <c r="F68" i="88"/>
  <c r="F67" i="88"/>
  <c r="F66" i="88"/>
  <c r="D7" i="67"/>
  <c r="G10" i="67" s="1"/>
  <c r="F65" i="88"/>
  <c r="F64" i="88"/>
  <c r="F63" i="88"/>
  <c r="D7" i="71"/>
  <c r="G10" i="71" s="1"/>
  <c r="F77" i="88"/>
  <c r="F76" i="88"/>
  <c r="F78" i="88"/>
  <c r="D7" i="73"/>
  <c r="G8" i="73" s="1"/>
  <c r="F81" i="88"/>
  <c r="D7" i="70"/>
  <c r="G10" i="70" s="1"/>
  <c r="F74" i="88"/>
  <c r="F73" i="88"/>
  <c r="F75" i="88"/>
  <c r="D7" i="72"/>
  <c r="G9" i="72" s="1"/>
  <c r="F80" i="88"/>
  <c r="F79" i="88"/>
  <c r="D7" i="45"/>
  <c r="G9" i="45" s="1"/>
  <c r="F13" i="88"/>
  <c r="F14" i="88"/>
  <c r="K5" i="88"/>
  <c r="G10" i="47"/>
  <c r="J13" i="88"/>
  <c r="E31" i="95"/>
  <c r="E30" i="95"/>
  <c r="E29" i="95"/>
  <c r="E28" i="95"/>
  <c r="E27" i="95"/>
  <c r="E26" i="95"/>
  <c r="E25" i="95"/>
  <c r="E24" i="95"/>
  <c r="E23" i="95"/>
  <c r="E22" i="95"/>
  <c r="E21" i="95"/>
  <c r="E20" i="95"/>
  <c r="E19" i="95"/>
  <c r="E18" i="95"/>
  <c r="E17" i="95"/>
  <c r="E16" i="95"/>
  <c r="E14" i="95"/>
  <c r="E13" i="95"/>
  <c r="E11" i="95"/>
  <c r="E10" i="95"/>
  <c r="E9" i="95"/>
  <c r="E8" i="95"/>
  <c r="E7" i="95"/>
  <c r="E6" i="95"/>
  <c r="E5" i="95"/>
  <c r="E4" i="95"/>
  <c r="E20" i="94"/>
  <c r="E19" i="94"/>
  <c r="E18" i="94"/>
  <c r="E17" i="94"/>
  <c r="E16" i="94"/>
  <c r="E15" i="94"/>
  <c r="E14" i="94"/>
  <c r="E13" i="94"/>
  <c r="E10" i="94"/>
  <c r="E9" i="94"/>
  <c r="E8" i="94"/>
  <c r="E7" i="94"/>
  <c r="E6" i="94"/>
  <c r="E5" i="94"/>
  <c r="E4" i="94"/>
  <c r="E25" i="93"/>
  <c r="E24" i="93"/>
  <c r="E23" i="93"/>
  <c r="E22" i="93"/>
  <c r="E21" i="93"/>
  <c r="E20" i="93"/>
  <c r="E19" i="93"/>
  <c r="E18" i="93"/>
  <c r="E17" i="93"/>
  <c r="E16" i="93"/>
  <c r="E15" i="93"/>
  <c r="E14" i="93"/>
  <c r="E13" i="93"/>
  <c r="E10" i="93"/>
  <c r="E9" i="93"/>
  <c r="E8" i="93"/>
  <c r="E7" i="93"/>
  <c r="E6" i="93"/>
  <c r="E5" i="93"/>
  <c r="E4" i="93"/>
  <c r="E6" i="92"/>
  <c r="E5" i="92"/>
  <c r="E11" i="92"/>
  <c r="E10" i="92"/>
  <c r="E9" i="92"/>
  <c r="E8" i="92"/>
  <c r="K81" i="88"/>
  <c r="J81" i="88"/>
  <c r="I81" i="88"/>
  <c r="H81" i="88"/>
  <c r="G81" i="88"/>
  <c r="E81" i="88"/>
  <c r="D81" i="88"/>
  <c r="K80" i="88"/>
  <c r="J80" i="88"/>
  <c r="I80" i="88"/>
  <c r="H80" i="88"/>
  <c r="G80" i="88"/>
  <c r="E80" i="88"/>
  <c r="D80" i="88"/>
  <c r="K79" i="88"/>
  <c r="J79" i="88"/>
  <c r="I79" i="88"/>
  <c r="H79" i="88"/>
  <c r="G79" i="88"/>
  <c r="E79" i="88"/>
  <c r="D79" i="88"/>
  <c r="K78" i="88"/>
  <c r="J78" i="88"/>
  <c r="I78" i="88"/>
  <c r="H78" i="88"/>
  <c r="G78" i="88"/>
  <c r="E78" i="88"/>
  <c r="D78" i="88"/>
  <c r="K77" i="88"/>
  <c r="J77" i="88"/>
  <c r="I77" i="88"/>
  <c r="H77" i="88"/>
  <c r="G77" i="88"/>
  <c r="E77" i="88"/>
  <c r="D77" i="88"/>
  <c r="K76" i="88"/>
  <c r="J76" i="88"/>
  <c r="I76" i="88"/>
  <c r="H76" i="88"/>
  <c r="G76" i="88"/>
  <c r="E76" i="88"/>
  <c r="D76" i="88"/>
  <c r="K75" i="88"/>
  <c r="J75" i="88"/>
  <c r="I75" i="88"/>
  <c r="H75" i="88"/>
  <c r="G75" i="88"/>
  <c r="E75" i="88"/>
  <c r="D75" i="88"/>
  <c r="K74" i="88"/>
  <c r="J74" i="88"/>
  <c r="I74" i="88"/>
  <c r="H74" i="88"/>
  <c r="G74" i="88"/>
  <c r="E74" i="88"/>
  <c r="D74" i="88"/>
  <c r="K73" i="88"/>
  <c r="J73" i="88"/>
  <c r="I73" i="88"/>
  <c r="H73" i="88"/>
  <c r="G73" i="88"/>
  <c r="E73" i="88"/>
  <c r="D73" i="88"/>
  <c r="K72" i="88"/>
  <c r="J72" i="88"/>
  <c r="I72" i="88"/>
  <c r="H72" i="88"/>
  <c r="G72" i="88"/>
  <c r="E72" i="88"/>
  <c r="D72" i="88"/>
  <c r="K71" i="88"/>
  <c r="J71" i="88"/>
  <c r="I71" i="88"/>
  <c r="H71" i="88"/>
  <c r="G71" i="88"/>
  <c r="E71" i="88"/>
  <c r="D71" i="88"/>
  <c r="K70" i="88"/>
  <c r="J70" i="88"/>
  <c r="I70" i="88"/>
  <c r="H70" i="88"/>
  <c r="G70" i="88"/>
  <c r="E70" i="88"/>
  <c r="D70" i="88"/>
  <c r="K69" i="88"/>
  <c r="J69" i="88"/>
  <c r="I69" i="88"/>
  <c r="H69" i="88"/>
  <c r="G69" i="88"/>
  <c r="E69" i="88"/>
  <c r="D69" i="88"/>
  <c r="K68" i="88"/>
  <c r="J68" i="88"/>
  <c r="I68" i="88"/>
  <c r="H68" i="88"/>
  <c r="G68" i="88"/>
  <c r="E68" i="88"/>
  <c r="D68" i="88"/>
  <c r="K67" i="88"/>
  <c r="J67" i="88"/>
  <c r="I67" i="88"/>
  <c r="H67" i="88"/>
  <c r="G67" i="88"/>
  <c r="E67" i="88"/>
  <c r="D67" i="88"/>
  <c r="K66" i="88"/>
  <c r="J66" i="88"/>
  <c r="I66" i="88"/>
  <c r="H66" i="88"/>
  <c r="G66" i="88"/>
  <c r="D66" i="88"/>
  <c r="K65" i="88"/>
  <c r="J65" i="88"/>
  <c r="I65" i="88"/>
  <c r="H65" i="88"/>
  <c r="G65" i="88"/>
  <c r="E65" i="88"/>
  <c r="D65" i="88"/>
  <c r="K64" i="88"/>
  <c r="J64" i="88"/>
  <c r="I64" i="88"/>
  <c r="H64" i="88"/>
  <c r="G64" i="88"/>
  <c r="E64" i="88"/>
  <c r="D64" i="88"/>
  <c r="K63" i="88"/>
  <c r="J63" i="88"/>
  <c r="I63" i="88"/>
  <c r="H63" i="88"/>
  <c r="G63" i="88"/>
  <c r="E63" i="88"/>
  <c r="D63" i="88"/>
  <c r="K62" i="88"/>
  <c r="J62" i="88"/>
  <c r="I62" i="88"/>
  <c r="H62" i="88"/>
  <c r="G62" i="88"/>
  <c r="E62" i="88"/>
  <c r="D62" i="88"/>
  <c r="K61" i="88"/>
  <c r="J61" i="88"/>
  <c r="I61" i="88"/>
  <c r="H61" i="88"/>
  <c r="G61" i="88"/>
  <c r="E61" i="88"/>
  <c r="D61" i="88"/>
  <c r="K60" i="88"/>
  <c r="J60" i="88"/>
  <c r="I60" i="88"/>
  <c r="H60" i="88"/>
  <c r="G60" i="88"/>
  <c r="E60" i="88"/>
  <c r="D60" i="88"/>
  <c r="K59" i="88"/>
  <c r="J59" i="88"/>
  <c r="I59" i="88"/>
  <c r="H59" i="88"/>
  <c r="G59" i="88"/>
  <c r="E59" i="88"/>
  <c r="D59" i="88"/>
  <c r="K58" i="88"/>
  <c r="J58" i="88"/>
  <c r="I58" i="88"/>
  <c r="H58" i="88"/>
  <c r="G58" i="88"/>
  <c r="E58" i="88"/>
  <c r="D58" i="88"/>
  <c r="K57" i="88"/>
  <c r="J57" i="88"/>
  <c r="I57" i="88"/>
  <c r="H57" i="88"/>
  <c r="G57" i="88"/>
  <c r="D57" i="88"/>
  <c r="K56" i="88"/>
  <c r="J56" i="88"/>
  <c r="I56" i="88"/>
  <c r="H56" i="88"/>
  <c r="G56" i="88"/>
  <c r="E56" i="88"/>
  <c r="D56" i="88"/>
  <c r="K55" i="88"/>
  <c r="J55" i="88"/>
  <c r="I55" i="88"/>
  <c r="H55" i="88"/>
  <c r="G55" i="88"/>
  <c r="E55" i="88"/>
  <c r="D55" i="88"/>
  <c r="K54" i="88"/>
  <c r="J54" i="88"/>
  <c r="I54" i="88"/>
  <c r="H54" i="88"/>
  <c r="G54" i="88"/>
  <c r="D54" i="88"/>
  <c r="K52" i="88"/>
  <c r="J52" i="88"/>
  <c r="I52" i="88"/>
  <c r="H52" i="88"/>
  <c r="G52" i="88"/>
  <c r="E52" i="88"/>
  <c r="D52" i="88"/>
  <c r="K51" i="88"/>
  <c r="J51" i="88"/>
  <c r="I51" i="88"/>
  <c r="H51" i="88"/>
  <c r="G51" i="88"/>
  <c r="E51" i="88"/>
  <c r="D51" i="88"/>
  <c r="K50" i="88"/>
  <c r="J50" i="88"/>
  <c r="I50" i="88"/>
  <c r="H50" i="88"/>
  <c r="G50" i="88"/>
  <c r="D50" i="88"/>
  <c r="K49" i="88"/>
  <c r="J49" i="88"/>
  <c r="I49" i="88"/>
  <c r="H49" i="88"/>
  <c r="G49" i="88"/>
  <c r="E49" i="88"/>
  <c r="K48" i="88"/>
  <c r="J48" i="88"/>
  <c r="I48" i="88"/>
  <c r="H48" i="88"/>
  <c r="G48" i="88"/>
  <c r="D48" i="88"/>
  <c r="K47" i="88"/>
  <c r="J47" i="88"/>
  <c r="I47" i="88"/>
  <c r="H47" i="88"/>
  <c r="G47" i="88"/>
  <c r="E47" i="88"/>
  <c r="D47" i="88"/>
  <c r="K46" i="88"/>
  <c r="J46" i="88"/>
  <c r="I46" i="88"/>
  <c r="H46" i="88"/>
  <c r="G46" i="88"/>
  <c r="E46" i="88"/>
  <c r="D46" i="88"/>
  <c r="K45" i="88"/>
  <c r="J45" i="88"/>
  <c r="I45" i="88"/>
  <c r="H45" i="88"/>
  <c r="G45" i="88"/>
  <c r="E45" i="88"/>
  <c r="D45" i="88"/>
  <c r="K44" i="88"/>
  <c r="J44" i="88"/>
  <c r="I44" i="88"/>
  <c r="H44" i="88"/>
  <c r="G44" i="88"/>
  <c r="D44" i="88"/>
  <c r="K43" i="88"/>
  <c r="J43" i="88"/>
  <c r="I43" i="88"/>
  <c r="H43" i="88"/>
  <c r="G43" i="88"/>
  <c r="E43" i="88"/>
  <c r="D43" i="88"/>
  <c r="K42" i="88"/>
  <c r="J42" i="88"/>
  <c r="I42" i="88"/>
  <c r="H42" i="88"/>
  <c r="G42" i="88"/>
  <c r="E42" i="88"/>
  <c r="D42" i="88"/>
  <c r="K41" i="88"/>
  <c r="J41" i="88"/>
  <c r="I41" i="88"/>
  <c r="H41" i="88"/>
  <c r="G41" i="88"/>
  <c r="D41" i="88"/>
  <c r="K40" i="88"/>
  <c r="J40" i="88"/>
  <c r="I40" i="88"/>
  <c r="H40" i="88"/>
  <c r="G40" i="88"/>
  <c r="E40" i="88"/>
  <c r="D40" i="88"/>
  <c r="K39" i="88"/>
  <c r="J39" i="88"/>
  <c r="I39" i="88"/>
  <c r="H39" i="88"/>
  <c r="G39" i="88"/>
  <c r="E39" i="88"/>
  <c r="D39" i="88"/>
  <c r="K38" i="88"/>
  <c r="J38" i="88"/>
  <c r="I38" i="88"/>
  <c r="H38" i="88"/>
  <c r="G38" i="88"/>
  <c r="E38" i="88"/>
  <c r="D38" i="88"/>
  <c r="K37" i="88"/>
  <c r="J37" i="88"/>
  <c r="I37" i="88"/>
  <c r="H37" i="88"/>
  <c r="G37" i="88"/>
  <c r="E37" i="88"/>
  <c r="D37" i="88"/>
  <c r="K36" i="88"/>
  <c r="J36" i="88"/>
  <c r="I36" i="88"/>
  <c r="H36" i="88"/>
  <c r="G36" i="88"/>
  <c r="E36" i="88"/>
  <c r="D36" i="88"/>
  <c r="K34" i="88"/>
  <c r="J34" i="88"/>
  <c r="I34" i="88"/>
  <c r="H34" i="88"/>
  <c r="G34" i="88"/>
  <c r="E34" i="88"/>
  <c r="D34" i="88"/>
  <c r="K33" i="88"/>
  <c r="J33" i="88"/>
  <c r="I33" i="88"/>
  <c r="H33" i="88"/>
  <c r="G33" i="88"/>
  <c r="E33" i="88"/>
  <c r="D33" i="88"/>
  <c r="J32" i="88"/>
  <c r="I32" i="88"/>
  <c r="H32" i="88"/>
  <c r="G32" i="88"/>
  <c r="E32" i="88"/>
  <c r="D32" i="88"/>
  <c r="K31" i="88"/>
  <c r="J31" i="88"/>
  <c r="I31" i="88"/>
  <c r="H31" i="88"/>
  <c r="G31" i="88"/>
  <c r="E31" i="88"/>
  <c r="D31" i="88"/>
  <c r="K30" i="88"/>
  <c r="J30" i="88"/>
  <c r="I30" i="88"/>
  <c r="H30" i="88"/>
  <c r="G30" i="88"/>
  <c r="E30" i="88"/>
  <c r="D30" i="88"/>
  <c r="K29" i="88"/>
  <c r="J29" i="88"/>
  <c r="I29" i="88"/>
  <c r="H29" i="88"/>
  <c r="G29" i="88"/>
  <c r="E29" i="88"/>
  <c r="D29" i="88"/>
  <c r="K28" i="88"/>
  <c r="J28" i="88"/>
  <c r="I28" i="88"/>
  <c r="H28" i="88"/>
  <c r="G28" i="88"/>
  <c r="E28" i="88"/>
  <c r="D28" i="88"/>
  <c r="K27" i="88"/>
  <c r="J27" i="88"/>
  <c r="I27" i="88"/>
  <c r="H27" i="88"/>
  <c r="G27" i="88"/>
  <c r="E27" i="88"/>
  <c r="K26" i="88"/>
  <c r="J26" i="88"/>
  <c r="I26" i="88"/>
  <c r="H26" i="88"/>
  <c r="G26" i="88"/>
  <c r="D26" i="88"/>
  <c r="K25" i="88"/>
  <c r="J25" i="88"/>
  <c r="I25" i="88"/>
  <c r="H25" i="88"/>
  <c r="G25" i="88"/>
  <c r="E25" i="88"/>
  <c r="D25" i="88"/>
  <c r="K24" i="88"/>
  <c r="J24" i="88"/>
  <c r="I24" i="88"/>
  <c r="H24" i="88"/>
  <c r="G24" i="88"/>
  <c r="E24" i="88"/>
  <c r="D24" i="88"/>
  <c r="K23" i="88"/>
  <c r="J23" i="88"/>
  <c r="I23" i="88"/>
  <c r="H23" i="88"/>
  <c r="G23" i="88"/>
  <c r="E23" i="88"/>
  <c r="D23" i="88"/>
  <c r="K22" i="88"/>
  <c r="J22" i="88"/>
  <c r="I22" i="88"/>
  <c r="H22" i="88"/>
  <c r="D22" i="88"/>
  <c r="K21" i="88"/>
  <c r="J21" i="88"/>
  <c r="I21" i="88"/>
  <c r="H21" i="88"/>
  <c r="D21" i="88"/>
  <c r="K20" i="88"/>
  <c r="J20" i="88"/>
  <c r="I20" i="88"/>
  <c r="H20" i="88"/>
  <c r="D20" i="88"/>
  <c r="K19" i="88"/>
  <c r="J19" i="88"/>
  <c r="I19" i="88"/>
  <c r="H19" i="88"/>
  <c r="D19" i="88"/>
  <c r="K18" i="88"/>
  <c r="J18" i="88"/>
  <c r="I18" i="88"/>
  <c r="H18" i="88"/>
  <c r="D18" i="88"/>
  <c r="K17" i="88"/>
  <c r="J17" i="88"/>
  <c r="I17" i="88"/>
  <c r="H17" i="88"/>
  <c r="D17" i="88"/>
  <c r="K16" i="88"/>
  <c r="J16" i="88"/>
  <c r="I16" i="88"/>
  <c r="H16" i="88"/>
  <c r="K15" i="88"/>
  <c r="J15" i="88"/>
  <c r="I15" i="88"/>
  <c r="H15" i="88"/>
  <c r="D15" i="88"/>
  <c r="K14" i="88"/>
  <c r="J14" i="88"/>
  <c r="I14" i="88"/>
  <c r="H14" i="88"/>
  <c r="D14" i="88"/>
  <c r="K13" i="88"/>
  <c r="I13" i="88"/>
  <c r="D13" i="88"/>
  <c r="K11" i="88"/>
  <c r="J11" i="88"/>
  <c r="H11" i="88"/>
  <c r="D11" i="88"/>
  <c r="K10" i="88"/>
  <c r="J10" i="88"/>
  <c r="I10" i="88"/>
  <c r="H10" i="88"/>
  <c r="D10" i="88"/>
  <c r="K9" i="88"/>
  <c r="J9" i="88"/>
  <c r="I9" i="88"/>
  <c r="H9" i="88"/>
  <c r="D9" i="88"/>
  <c r="K8" i="88"/>
  <c r="J8" i="88"/>
  <c r="I8" i="88"/>
  <c r="H8" i="88"/>
  <c r="D8" i="88"/>
  <c r="K7" i="88"/>
  <c r="J7" i="88"/>
  <c r="I7" i="88"/>
  <c r="H7" i="88"/>
  <c r="D7" i="88"/>
  <c r="K6" i="88"/>
  <c r="J6" i="88"/>
  <c r="I6" i="88"/>
  <c r="H6" i="88"/>
  <c r="D6" i="88"/>
  <c r="J5" i="88"/>
  <c r="I5" i="88"/>
  <c r="H5" i="88"/>
  <c r="D5" i="88"/>
  <c r="K4" i="88"/>
  <c r="J4" i="88"/>
  <c r="I4" i="88"/>
  <c r="H4" i="88"/>
  <c r="F81" i="50"/>
  <c r="F80" i="50"/>
  <c r="F79" i="50"/>
  <c r="F77" i="50"/>
  <c r="F78" i="50"/>
  <c r="F76" i="50"/>
  <c r="F74" i="50"/>
  <c r="F75" i="50"/>
  <c r="F73" i="50"/>
  <c r="F70" i="50"/>
  <c r="F71" i="50"/>
  <c r="F72" i="50"/>
  <c r="F69" i="50"/>
  <c r="F67" i="50"/>
  <c r="F68" i="50"/>
  <c r="F66" i="50"/>
  <c r="F64" i="50"/>
  <c r="F65" i="50"/>
  <c r="F63" i="50"/>
  <c r="F62" i="50"/>
  <c r="F61" i="50"/>
  <c r="F60" i="50"/>
  <c r="F59" i="50"/>
  <c r="F58" i="50"/>
  <c r="F57" i="50"/>
  <c r="F55" i="50"/>
  <c r="F56" i="50"/>
  <c r="F54" i="50"/>
  <c r="F51" i="50"/>
  <c r="F52" i="50"/>
  <c r="F50" i="50"/>
  <c r="F49" i="50"/>
  <c r="F48" i="50"/>
  <c r="F45" i="50"/>
  <c r="F46" i="50"/>
  <c r="F47" i="50"/>
  <c r="F44" i="50"/>
  <c r="F42" i="50"/>
  <c r="F43" i="50"/>
  <c r="F41" i="50"/>
  <c r="F40" i="50"/>
  <c r="F39" i="50"/>
  <c r="F37" i="50"/>
  <c r="F38" i="50"/>
  <c r="F36" i="50"/>
  <c r="F34" i="50"/>
  <c r="F33" i="50"/>
  <c r="F31" i="50"/>
  <c r="F32" i="50"/>
  <c r="F30" i="50"/>
  <c r="F27" i="50"/>
  <c r="F28" i="50"/>
  <c r="F29" i="50"/>
  <c r="F26" i="50"/>
  <c r="F25" i="50"/>
  <c r="F24" i="50"/>
  <c r="F23" i="50"/>
  <c r="F22" i="50"/>
  <c r="F21" i="50"/>
  <c r="F19" i="50"/>
  <c r="F20" i="50"/>
  <c r="F18" i="50"/>
  <c r="F16" i="50"/>
  <c r="F17" i="50"/>
  <c r="F15" i="50"/>
  <c r="F14" i="50"/>
  <c r="F13" i="50"/>
  <c r="F11" i="50"/>
  <c r="F10" i="50"/>
  <c r="F9" i="50"/>
  <c r="F7" i="50"/>
  <c r="F5" i="50"/>
  <c r="F4" i="50"/>
  <c r="E81" i="50"/>
  <c r="E80" i="50"/>
  <c r="E79" i="50"/>
  <c r="E78" i="50"/>
  <c r="E77" i="50"/>
  <c r="E76" i="50"/>
  <c r="E75" i="50"/>
  <c r="E74" i="50"/>
  <c r="E73" i="50"/>
  <c r="E72" i="50"/>
  <c r="E71" i="50"/>
  <c r="E70" i="50"/>
  <c r="E69" i="50"/>
  <c r="E68" i="50"/>
  <c r="E67" i="50"/>
  <c r="E65" i="50"/>
  <c r="E64" i="50"/>
  <c r="E62" i="50"/>
  <c r="E61" i="50"/>
  <c r="E60" i="50"/>
  <c r="E59" i="50"/>
  <c r="E58" i="50"/>
  <c r="E57" i="50"/>
  <c r="E56" i="50"/>
  <c r="E55" i="50"/>
  <c r="E52" i="50"/>
  <c r="E51" i="50"/>
  <c r="E49" i="50"/>
  <c r="E47" i="50"/>
  <c r="E46" i="50"/>
  <c r="E45" i="50"/>
  <c r="E43" i="50"/>
  <c r="E42" i="50"/>
  <c r="E41" i="50"/>
  <c r="E40" i="50"/>
  <c r="E39" i="50"/>
  <c r="E38" i="50"/>
  <c r="E37" i="50"/>
  <c r="E36" i="50"/>
  <c r="E34" i="50"/>
  <c r="E23" i="50"/>
  <c r="E24" i="50"/>
  <c r="E25" i="50"/>
  <c r="E32" i="50"/>
  <c r="E31" i="50"/>
  <c r="E30" i="50"/>
  <c r="E33" i="50"/>
  <c r="E29" i="50"/>
  <c r="E28" i="50"/>
  <c r="E27" i="50"/>
  <c r="E26" i="50"/>
  <c r="E26" i="88" l="1"/>
  <c r="E48" i="50"/>
  <c r="E50" i="50"/>
  <c r="E50" i="88"/>
  <c r="E41" i="88"/>
  <c r="E48" i="88"/>
  <c r="E44" i="88"/>
  <c r="E44" i="50"/>
  <c r="E66" i="50"/>
  <c r="E63" i="50"/>
  <c r="E54" i="50"/>
  <c r="E54" i="88"/>
  <c r="E66" i="88"/>
  <c r="E57" i="88"/>
  <c r="G21" i="88"/>
  <c r="G22" i="88"/>
  <c r="E22" i="50"/>
  <c r="E22" i="88"/>
  <c r="E21" i="88"/>
  <c r="E21" i="50"/>
  <c r="E19" i="88"/>
  <c r="G19" i="88"/>
  <c r="G15" i="88"/>
  <c r="E17" i="88"/>
  <c r="E17" i="50"/>
  <c r="E19" i="50"/>
  <c r="E20" i="50"/>
  <c r="E20" i="88"/>
  <c r="G17" i="88"/>
  <c r="E16" i="50"/>
  <c r="E16" i="88"/>
  <c r="G18" i="88"/>
  <c r="G20" i="88"/>
  <c r="G16" i="88"/>
  <c r="E18" i="50"/>
  <c r="E18" i="88"/>
  <c r="E15" i="50"/>
  <c r="E15" i="88"/>
  <c r="E14" i="50"/>
  <c r="G14" i="88"/>
  <c r="G13" i="88"/>
  <c r="E14" i="88"/>
  <c r="G8" i="88"/>
  <c r="E13" i="88"/>
  <c r="E13" i="50"/>
  <c r="E11" i="50"/>
  <c r="E11" i="88"/>
  <c r="G11" i="88"/>
  <c r="G10" i="88"/>
  <c r="E8" i="50"/>
  <c r="E9" i="88"/>
  <c r="G9" i="88"/>
  <c r="G7" i="88"/>
  <c r="E9" i="50"/>
  <c r="E8" i="88"/>
  <c r="E7" i="88"/>
  <c r="E7" i="50"/>
  <c r="G4" i="88"/>
  <c r="G6" i="88"/>
  <c r="G5" i="88"/>
  <c r="E5" i="88"/>
  <c r="E5" i="50"/>
  <c r="E6" i="50"/>
  <c r="E6" i="88"/>
  <c r="E4" i="50"/>
  <c r="E4" i="88"/>
  <c r="K34" i="41"/>
  <c r="M34" i="41" s="1"/>
  <c r="K35" i="41"/>
  <c r="M35" i="41" s="1"/>
  <c r="K36" i="41"/>
  <c r="M36" i="41" s="1"/>
  <c r="K37" i="41"/>
  <c r="M37" i="41" s="1"/>
  <c r="K38" i="41"/>
  <c r="M38" i="41" s="1"/>
  <c r="K42" i="41"/>
  <c r="M42" i="41" s="1"/>
  <c r="K43" i="41"/>
  <c r="M43" i="41" s="1"/>
  <c r="K44" i="41"/>
  <c r="M44" i="41" s="1"/>
  <c r="K45" i="41"/>
  <c r="M45" i="41" s="1"/>
  <c r="K46" i="41"/>
  <c r="M46" i="41" s="1"/>
  <c r="K47" i="41"/>
  <c r="M47" i="41" s="1"/>
  <c r="K48" i="41"/>
  <c r="M48" i="41" s="1"/>
  <c r="K49" i="41"/>
  <c r="M49" i="41" s="1"/>
  <c r="K50" i="41"/>
  <c r="M50" i="41" s="1"/>
  <c r="K51" i="41"/>
  <c r="M51" i="41" s="1"/>
  <c r="K52" i="41"/>
  <c r="M52" i="41" s="1"/>
  <c r="K53" i="41"/>
  <c r="M53" i="41" s="1"/>
  <c r="K54" i="41"/>
  <c r="O54" i="41" s="1"/>
  <c r="K55" i="41"/>
  <c r="O55" i="41" s="1"/>
  <c r="T55" i="41" s="1"/>
  <c r="K56" i="41"/>
  <c r="M56" i="41" s="1"/>
  <c r="K57" i="41"/>
  <c r="M57" i="41" s="1"/>
  <c r="K58" i="41"/>
  <c r="M58" i="41" s="1"/>
  <c r="K59" i="41"/>
  <c r="M59" i="41" s="1"/>
  <c r="K60" i="41"/>
  <c r="M60" i="41" s="1"/>
  <c r="K61" i="41"/>
  <c r="M61" i="41" s="1"/>
  <c r="K62" i="41"/>
  <c r="M62" i="41" s="1"/>
  <c r="K63" i="41"/>
  <c r="M63" i="41" s="1"/>
  <c r="K64" i="41"/>
  <c r="M64" i="41" s="1"/>
  <c r="K65" i="41"/>
  <c r="M65" i="41" s="1"/>
  <c r="K66" i="41"/>
  <c r="O66" i="41" s="1"/>
  <c r="K67" i="41"/>
  <c r="M67" i="41" s="1"/>
  <c r="K68" i="41"/>
  <c r="M68" i="41" s="1"/>
  <c r="K69" i="41"/>
  <c r="O69" i="41" s="1"/>
  <c r="T69" i="41" s="1"/>
  <c r="K70" i="41"/>
  <c r="M70" i="41" s="1"/>
  <c r="K71" i="41"/>
  <c r="O71" i="41" s="1"/>
  <c r="T71" i="41" s="1"/>
  <c r="K72" i="41"/>
  <c r="M72" i="41" s="1"/>
  <c r="K73" i="41"/>
  <c r="O73" i="41" s="1"/>
  <c r="K74" i="41"/>
  <c r="M74" i="41" s="1"/>
  <c r="K75" i="41"/>
  <c r="M75" i="41" s="1"/>
  <c r="K76" i="41"/>
  <c r="M76" i="41" s="1"/>
  <c r="J35" i="4" s="1"/>
  <c r="K77" i="41"/>
  <c r="M77" i="41" s="1"/>
  <c r="K78" i="41"/>
  <c r="M78" i="41" s="1"/>
  <c r="K7" i="41"/>
  <c r="M7" i="41" s="1"/>
  <c r="K8" i="41"/>
  <c r="M8" i="41" s="1"/>
  <c r="K9" i="41"/>
  <c r="M9" i="41" s="1"/>
  <c r="L9" i="4" s="1"/>
  <c r="K11" i="41"/>
  <c r="M11" i="41" s="1"/>
  <c r="K12" i="41"/>
  <c r="O12" i="41" s="1"/>
  <c r="K13" i="41"/>
  <c r="O13" i="41" s="1"/>
  <c r="T13" i="41" s="1"/>
  <c r="K17" i="41"/>
  <c r="O17" i="41" s="1"/>
  <c r="T17" i="41" s="1"/>
  <c r="K18" i="41"/>
  <c r="M18" i="41" s="1"/>
  <c r="K19" i="41"/>
  <c r="O19" i="41" s="1"/>
  <c r="T19" i="41" s="1"/>
  <c r="K20" i="41"/>
  <c r="O20" i="41" s="1"/>
  <c r="K21" i="41"/>
  <c r="M21" i="41" s="1"/>
  <c r="K22" i="41"/>
  <c r="M22" i="41" s="1"/>
  <c r="J15" i="4" s="1"/>
  <c r="K23" i="41"/>
  <c r="M23" i="41" s="1"/>
  <c r="K24" i="41"/>
  <c r="M24" i="41" s="1"/>
  <c r="K25" i="41"/>
  <c r="M25" i="41" s="1"/>
  <c r="K26" i="41"/>
  <c r="O26" i="41" s="1"/>
  <c r="T26" i="41" s="1"/>
  <c r="K27" i="41"/>
  <c r="M27" i="41" s="1"/>
  <c r="K28" i="41"/>
  <c r="M28" i="41" s="1"/>
  <c r="K29" i="41"/>
  <c r="O29" i="41" s="1"/>
  <c r="T29" i="41" s="1"/>
  <c r="K30" i="41"/>
  <c r="O30" i="41" s="1"/>
  <c r="T30" i="41" s="1"/>
  <c r="K31" i="41"/>
  <c r="M31" i="41" s="1"/>
  <c r="K4" i="41"/>
  <c r="M4" i="41" s="1"/>
  <c r="K5" i="41"/>
  <c r="M5" i="41" s="1"/>
  <c r="K6" i="41"/>
  <c r="M6" i="41" s="1"/>
  <c r="E42" i="84"/>
  <c r="D42" i="84"/>
  <c r="E41" i="84"/>
  <c r="D41" i="84"/>
  <c r="E40" i="84"/>
  <c r="D40" i="84"/>
  <c r="E39" i="84"/>
  <c r="D39" i="84"/>
  <c r="E38" i="84"/>
  <c r="D38" i="84"/>
  <c r="E37" i="84"/>
  <c r="D37" i="84"/>
  <c r="E36" i="84"/>
  <c r="D36" i="84"/>
  <c r="E35" i="84"/>
  <c r="D35" i="84"/>
  <c r="E34" i="84"/>
  <c r="D34" i="84"/>
  <c r="E33" i="84"/>
  <c r="D33" i="84"/>
  <c r="E32" i="84"/>
  <c r="D32" i="84"/>
  <c r="E30" i="84"/>
  <c r="D30" i="84"/>
  <c r="E29" i="84"/>
  <c r="D29" i="84"/>
  <c r="E28" i="84"/>
  <c r="D28" i="84"/>
  <c r="E27" i="84"/>
  <c r="D27" i="84"/>
  <c r="E26" i="84"/>
  <c r="D26" i="84"/>
  <c r="E25" i="84"/>
  <c r="D25" i="84"/>
  <c r="B37" i="84"/>
  <c r="A37" i="84"/>
  <c r="B36" i="84"/>
  <c r="A36" i="84"/>
  <c r="B35" i="84"/>
  <c r="A35" i="84"/>
  <c r="B34" i="84"/>
  <c r="A34" i="84"/>
  <c r="B33" i="84"/>
  <c r="A33" i="84"/>
  <c r="B32" i="84"/>
  <c r="A32" i="84"/>
  <c r="B31" i="84"/>
  <c r="A31" i="84"/>
  <c r="B30" i="84"/>
  <c r="A30" i="84"/>
  <c r="B29" i="84"/>
  <c r="A29" i="84"/>
  <c r="B27" i="84"/>
  <c r="A27" i="84"/>
  <c r="B26" i="84"/>
  <c r="A26" i="84"/>
  <c r="B25" i="84"/>
  <c r="A25" i="84"/>
  <c r="J31" i="81"/>
  <c r="I31" i="81"/>
  <c r="J30" i="81"/>
  <c r="I30" i="81"/>
  <c r="J29" i="81"/>
  <c r="I29" i="81"/>
  <c r="J28" i="81"/>
  <c r="I28" i="81"/>
  <c r="J27" i="81"/>
  <c r="I27" i="81"/>
  <c r="J26" i="81"/>
  <c r="I26" i="81"/>
  <c r="J25" i="81"/>
  <c r="I25" i="81"/>
  <c r="J24" i="81"/>
  <c r="I24" i="81"/>
  <c r="J23" i="81"/>
  <c r="I23" i="81"/>
  <c r="J22" i="81"/>
  <c r="I22" i="81"/>
  <c r="J21" i="81"/>
  <c r="I21" i="81"/>
  <c r="J20" i="81"/>
  <c r="I20" i="81"/>
  <c r="J19" i="81"/>
  <c r="I19" i="81"/>
  <c r="J18" i="81"/>
  <c r="I18" i="81"/>
  <c r="J17" i="81"/>
  <c r="I17" i="81"/>
  <c r="J16" i="81"/>
  <c r="I16" i="81"/>
  <c r="J15" i="81"/>
  <c r="I15" i="81"/>
  <c r="J14" i="81"/>
  <c r="I14" i="81"/>
  <c r="J13" i="81"/>
  <c r="I13" i="81"/>
  <c r="J12" i="81"/>
  <c r="I12" i="81"/>
  <c r="J11" i="81"/>
  <c r="I11" i="81"/>
  <c r="J10" i="81"/>
  <c r="I10" i="81"/>
  <c r="J9" i="81"/>
  <c r="I9" i="81"/>
  <c r="J8" i="81"/>
  <c r="I8" i="81"/>
  <c r="J7" i="81"/>
  <c r="I7" i="81"/>
  <c r="J6" i="81"/>
  <c r="I6" i="81"/>
  <c r="J5" i="81"/>
  <c r="I5" i="81"/>
  <c r="J4" i="81"/>
  <c r="I4" i="81"/>
  <c r="J3" i="81"/>
  <c r="I3" i="81"/>
  <c r="D78" i="50"/>
  <c r="D77" i="50"/>
  <c r="J69" i="41"/>
  <c r="D72" i="50"/>
  <c r="D71" i="50"/>
  <c r="D22" i="50"/>
  <c r="D60" i="50"/>
  <c r="D20" i="50"/>
  <c r="D81" i="50"/>
  <c r="D80" i="50"/>
  <c r="D79" i="50"/>
  <c r="D76" i="50"/>
  <c r="D75" i="50"/>
  <c r="D74" i="50"/>
  <c r="D73" i="50"/>
  <c r="D70" i="50"/>
  <c r="D69" i="50"/>
  <c r="D68" i="50"/>
  <c r="D67" i="50"/>
  <c r="D66" i="50"/>
  <c r="D65" i="50"/>
  <c r="D64" i="50"/>
  <c r="D63" i="50"/>
  <c r="D62" i="50"/>
  <c r="D61" i="50"/>
  <c r="D59" i="50"/>
  <c r="D58" i="50"/>
  <c r="D57" i="50"/>
  <c r="D56" i="50"/>
  <c r="D55" i="50"/>
  <c r="D54" i="50"/>
  <c r="D52" i="50"/>
  <c r="D51" i="50"/>
  <c r="D50" i="50"/>
  <c r="D49" i="50"/>
  <c r="D48" i="50"/>
  <c r="D47" i="50"/>
  <c r="D46" i="50"/>
  <c r="D45" i="50"/>
  <c r="D44" i="50"/>
  <c r="D43" i="50"/>
  <c r="D42" i="50"/>
  <c r="D41" i="50"/>
  <c r="D40" i="50"/>
  <c r="D39" i="50"/>
  <c r="D38" i="50"/>
  <c r="D37" i="50"/>
  <c r="D34" i="50"/>
  <c r="D33" i="50"/>
  <c r="D32" i="50"/>
  <c r="D31" i="50"/>
  <c r="D30" i="50"/>
  <c r="D29" i="50"/>
  <c r="D28" i="50"/>
  <c r="D26" i="50"/>
  <c r="D25" i="50"/>
  <c r="D24" i="50"/>
  <c r="D23" i="50"/>
  <c r="D21" i="50"/>
  <c r="D19" i="50"/>
  <c r="D18" i="50"/>
  <c r="D17" i="50"/>
  <c r="D16" i="50"/>
  <c r="D15" i="50"/>
  <c r="D14" i="50"/>
  <c r="D13" i="50"/>
  <c r="J78" i="41"/>
  <c r="J77" i="41"/>
  <c r="I77" i="41"/>
  <c r="J76" i="41"/>
  <c r="J75" i="41"/>
  <c r="I75" i="41"/>
  <c r="J74" i="41"/>
  <c r="I74" i="41"/>
  <c r="J73" i="41"/>
  <c r="J72" i="41"/>
  <c r="I72" i="41"/>
  <c r="J71" i="41"/>
  <c r="I71" i="41"/>
  <c r="J70" i="41"/>
  <c r="J68" i="41"/>
  <c r="I68" i="41"/>
  <c r="J67" i="41"/>
  <c r="I67" i="41"/>
  <c r="J66" i="41"/>
  <c r="J65" i="41"/>
  <c r="I65" i="41"/>
  <c r="J64" i="41"/>
  <c r="I64" i="41"/>
  <c r="J63" i="41"/>
  <c r="J62" i="41"/>
  <c r="I62" i="41"/>
  <c r="J61" i="41"/>
  <c r="I61" i="41"/>
  <c r="J60" i="41"/>
  <c r="J59" i="41"/>
  <c r="I59" i="41"/>
  <c r="J58" i="41"/>
  <c r="J57" i="41"/>
  <c r="I57" i="41"/>
  <c r="J56" i="41"/>
  <c r="J55" i="41"/>
  <c r="I55" i="41"/>
  <c r="J54" i="41"/>
  <c r="J53" i="41"/>
  <c r="J52" i="41"/>
  <c r="J51" i="41"/>
  <c r="J50" i="41"/>
  <c r="I50" i="41"/>
  <c r="J49" i="41"/>
  <c r="I49" i="41"/>
  <c r="J48" i="41"/>
  <c r="J47" i="41"/>
  <c r="I47" i="41"/>
  <c r="J46" i="41"/>
  <c r="J45" i="41"/>
  <c r="I45" i="41"/>
  <c r="J44" i="41"/>
  <c r="I44" i="41"/>
  <c r="J43" i="41"/>
  <c r="I43" i="41"/>
  <c r="J42" i="41"/>
  <c r="K41" i="41"/>
  <c r="M41" i="41" s="1"/>
  <c r="N41" i="41" s="1"/>
  <c r="J41" i="41"/>
  <c r="I41" i="41"/>
  <c r="K40" i="41"/>
  <c r="M40" i="41" s="1"/>
  <c r="K22" i="4" s="1"/>
  <c r="J40" i="41"/>
  <c r="I40" i="41"/>
  <c r="K39" i="41"/>
  <c r="O39" i="41" s="1"/>
  <c r="J39" i="41"/>
  <c r="J38" i="41"/>
  <c r="I38" i="41"/>
  <c r="J37" i="41"/>
  <c r="J36" i="41"/>
  <c r="I36" i="41"/>
  <c r="J35" i="41"/>
  <c r="I35" i="41"/>
  <c r="J34" i="41"/>
  <c r="K33" i="41"/>
  <c r="M33" i="41" s="1"/>
  <c r="J33" i="41"/>
  <c r="I33" i="41"/>
  <c r="K32" i="41"/>
  <c r="M32" i="41" s="1"/>
  <c r="J32" i="41"/>
  <c r="J31" i="41"/>
  <c r="I31" i="41"/>
  <c r="J30" i="41"/>
  <c r="I30" i="41"/>
  <c r="J29" i="41"/>
  <c r="J28" i="41"/>
  <c r="I28" i="41"/>
  <c r="J27" i="41"/>
  <c r="I27" i="41"/>
  <c r="J26" i="41"/>
  <c r="I26" i="41"/>
  <c r="J25" i="41"/>
  <c r="J24" i="41"/>
  <c r="J23" i="41"/>
  <c r="J21" i="41"/>
  <c r="J20" i="41"/>
  <c r="O42" i="41"/>
  <c r="T42" i="41" s="1"/>
  <c r="D11" i="50"/>
  <c r="D10" i="50"/>
  <c r="D9" i="50"/>
  <c r="D8" i="50"/>
  <c r="D7" i="50"/>
  <c r="D6" i="50"/>
  <c r="D5" i="50"/>
  <c r="D4" i="50"/>
  <c r="J15" i="41"/>
  <c r="J14" i="41"/>
  <c r="J13" i="41"/>
  <c r="J12" i="41"/>
  <c r="J16" i="41"/>
  <c r="J19" i="41"/>
  <c r="J18" i="41"/>
  <c r="J17" i="41"/>
  <c r="K16" i="41"/>
  <c r="O16" i="41" s="1"/>
  <c r="T16" i="41" s="1"/>
  <c r="K15" i="41"/>
  <c r="O15" i="41" s="1"/>
  <c r="T15" i="41" s="1"/>
  <c r="K14" i="41"/>
  <c r="O14" i="41" s="1"/>
  <c r="I7" i="41"/>
  <c r="I78" i="41"/>
  <c r="I76" i="41"/>
  <c r="I73" i="41"/>
  <c r="I70" i="41"/>
  <c r="I66" i="41"/>
  <c r="I63" i="41"/>
  <c r="I60" i="41"/>
  <c r="I58" i="41"/>
  <c r="I56" i="41"/>
  <c r="I54" i="41"/>
  <c r="I52" i="41"/>
  <c r="I53" i="41"/>
  <c r="I51" i="41"/>
  <c r="I48" i="41"/>
  <c r="I46" i="41"/>
  <c r="I42" i="41"/>
  <c r="I39" i="41"/>
  <c r="I37" i="41"/>
  <c r="I34" i="41"/>
  <c r="I32" i="41"/>
  <c r="I29" i="41"/>
  <c r="I25" i="41"/>
  <c r="I24" i="41"/>
  <c r="I23" i="41"/>
  <c r="I22" i="41"/>
  <c r="I21" i="41"/>
  <c r="I20" i="41"/>
  <c r="I18" i="41"/>
  <c r="I19" i="41"/>
  <c r="I17" i="41"/>
  <c r="I15" i="41"/>
  <c r="I16" i="41"/>
  <c r="I14" i="41"/>
  <c r="I13" i="41"/>
  <c r="I12" i="41"/>
  <c r="I11" i="41"/>
  <c r="I10" i="41"/>
  <c r="I8" i="41"/>
  <c r="I9" i="41"/>
  <c r="I5" i="41"/>
  <c r="I6" i="41"/>
  <c r="I4" i="41"/>
  <c r="H15" i="4" l="1"/>
  <c r="I15" i="4"/>
  <c r="M73" i="41"/>
  <c r="S73" i="41" s="1"/>
  <c r="O65" i="41"/>
  <c r="T65" i="41" s="1"/>
  <c r="O60" i="41"/>
  <c r="T60" i="41" s="1"/>
  <c r="O56" i="41"/>
  <c r="M54" i="41"/>
  <c r="J27" i="4" s="1"/>
  <c r="O51" i="41"/>
  <c r="T51" i="41" s="1"/>
  <c r="O36" i="41"/>
  <c r="T36" i="41" s="1"/>
  <c r="O41" i="41"/>
  <c r="T41" i="41" s="1"/>
  <c r="O35" i="41"/>
  <c r="T35" i="41" s="1"/>
  <c r="O44" i="41"/>
  <c r="T44" i="41" s="1"/>
  <c r="O37" i="41"/>
  <c r="T37" i="41" s="1"/>
  <c r="O50" i="41"/>
  <c r="T50" i="41" s="1"/>
  <c r="O40" i="41"/>
  <c r="T40" i="41" s="1"/>
  <c r="O27" i="41"/>
  <c r="T27" i="41" s="1"/>
  <c r="O22" i="41"/>
  <c r="T22" i="41" s="1"/>
  <c r="O46" i="41"/>
  <c r="T46" i="41" s="1"/>
  <c r="O38" i="41"/>
  <c r="O23" i="41"/>
  <c r="T23" i="41" s="1"/>
  <c r="O78" i="41"/>
  <c r="T78" i="41" s="1"/>
  <c r="O76" i="41"/>
  <c r="T76" i="41" s="1"/>
  <c r="O74" i="41"/>
  <c r="T74" i="41" s="1"/>
  <c r="O72" i="41"/>
  <c r="T72" i="41" s="1"/>
  <c r="M71" i="41"/>
  <c r="S71" i="41" s="1"/>
  <c r="O70" i="41"/>
  <c r="M69" i="41"/>
  <c r="L69" i="41" s="1"/>
  <c r="O64" i="41"/>
  <c r="T64" i="41" s="1"/>
  <c r="O59" i="41"/>
  <c r="T59" i="41" s="1"/>
  <c r="L26" i="4"/>
  <c r="N53" i="41"/>
  <c r="L53" i="41"/>
  <c r="S53" i="41"/>
  <c r="O53" i="41"/>
  <c r="T53" i="41" s="1"/>
  <c r="O47" i="41"/>
  <c r="T47" i="41" s="1"/>
  <c r="O48" i="41"/>
  <c r="T48" i="41" s="1"/>
  <c r="S41" i="41"/>
  <c r="O52" i="41"/>
  <c r="T52" i="41" s="1"/>
  <c r="M55" i="41"/>
  <c r="S55" i="41" s="1"/>
  <c r="K28" i="4"/>
  <c r="L57" i="41"/>
  <c r="S57" i="41"/>
  <c r="N57" i="41"/>
  <c r="O57" i="41"/>
  <c r="T57" i="41" s="1"/>
  <c r="L59" i="41"/>
  <c r="N59" i="41"/>
  <c r="O62" i="41"/>
  <c r="T62" i="41" s="1"/>
  <c r="J30" i="4"/>
  <c r="L60" i="41"/>
  <c r="S60" i="41"/>
  <c r="S62" i="41"/>
  <c r="N62" i="41"/>
  <c r="O63" i="41"/>
  <c r="T63" i="41" s="1"/>
  <c r="S65" i="41"/>
  <c r="L31" i="4"/>
  <c r="L65" i="41"/>
  <c r="N65" i="41"/>
  <c r="J31" i="4"/>
  <c r="N63" i="41"/>
  <c r="L63" i="41"/>
  <c r="M66" i="41"/>
  <c r="J32" i="4" s="1"/>
  <c r="O68" i="41"/>
  <c r="T68" i="41" s="1"/>
  <c r="O67" i="41"/>
  <c r="T67" i="41" s="1"/>
  <c r="L33" i="4"/>
  <c r="N72" i="41"/>
  <c r="S72" i="41"/>
  <c r="J33" i="4"/>
  <c r="L70" i="41"/>
  <c r="S70" i="41"/>
  <c r="L34" i="4"/>
  <c r="L75" i="41"/>
  <c r="S75" i="41"/>
  <c r="N75" i="41"/>
  <c r="O75" i="41"/>
  <c r="T75" i="41" s="1"/>
  <c r="O77" i="41"/>
  <c r="T77" i="41" s="1"/>
  <c r="S77" i="41"/>
  <c r="L77" i="41"/>
  <c r="K35" i="4"/>
  <c r="I35" i="4" s="1"/>
  <c r="N35" i="4" s="1"/>
  <c r="N77" i="41"/>
  <c r="J36" i="4"/>
  <c r="L78" i="41"/>
  <c r="S78" i="41"/>
  <c r="N78" i="41"/>
  <c r="S76" i="41"/>
  <c r="N76" i="41"/>
  <c r="L76" i="41"/>
  <c r="K34" i="4"/>
  <c r="N74" i="41"/>
  <c r="S74" i="41"/>
  <c r="L74" i="41"/>
  <c r="T73" i="41"/>
  <c r="N70" i="41"/>
  <c r="L72" i="41"/>
  <c r="K32" i="4"/>
  <c r="L67" i="41"/>
  <c r="N67" i="41"/>
  <c r="S67" i="41"/>
  <c r="T66" i="41"/>
  <c r="L32" i="4"/>
  <c r="L68" i="41"/>
  <c r="S68" i="41"/>
  <c r="N68" i="41"/>
  <c r="L64" i="41"/>
  <c r="K31" i="4"/>
  <c r="N64" i="41"/>
  <c r="S64" i="41"/>
  <c r="S63" i="41"/>
  <c r="K30" i="4"/>
  <c r="N61" i="41"/>
  <c r="S61" i="41"/>
  <c r="L61" i="41"/>
  <c r="O61" i="41"/>
  <c r="T61" i="41" s="1"/>
  <c r="N60" i="41"/>
  <c r="L62" i="41"/>
  <c r="L30" i="4"/>
  <c r="J29" i="4"/>
  <c r="S58" i="41"/>
  <c r="N58" i="41"/>
  <c r="L58" i="41"/>
  <c r="O58" i="41"/>
  <c r="K29" i="4"/>
  <c r="S59" i="41"/>
  <c r="J28" i="4"/>
  <c r="N56" i="41"/>
  <c r="S56" i="41"/>
  <c r="L56" i="41"/>
  <c r="T54" i="41"/>
  <c r="Q54" i="41"/>
  <c r="P54" i="41" s="1"/>
  <c r="U27" i="4" s="1"/>
  <c r="N52" i="41"/>
  <c r="S52" i="41"/>
  <c r="K26" i="4"/>
  <c r="L52" i="41"/>
  <c r="J26" i="4"/>
  <c r="L51" i="41"/>
  <c r="N51" i="41"/>
  <c r="S51" i="41"/>
  <c r="S40" i="41"/>
  <c r="L40" i="41"/>
  <c r="O45" i="41"/>
  <c r="T45" i="41" s="1"/>
  <c r="O43" i="41"/>
  <c r="T43" i="41" s="1"/>
  <c r="K21" i="4"/>
  <c r="N38" i="41"/>
  <c r="L38" i="41"/>
  <c r="S38" i="41"/>
  <c r="N42" i="41"/>
  <c r="J23" i="4"/>
  <c r="L42" i="41"/>
  <c r="S49" i="41"/>
  <c r="L49" i="41"/>
  <c r="N49" i="41"/>
  <c r="K25" i="4"/>
  <c r="L25" i="4"/>
  <c r="L50" i="41"/>
  <c r="N50" i="41"/>
  <c r="S50" i="41"/>
  <c r="O49" i="41"/>
  <c r="T49" i="41" s="1"/>
  <c r="J25" i="4"/>
  <c r="L48" i="41"/>
  <c r="S48" i="41"/>
  <c r="N48" i="41"/>
  <c r="K24" i="4"/>
  <c r="L47" i="41"/>
  <c r="S47" i="41"/>
  <c r="N47" i="41"/>
  <c r="J24" i="4"/>
  <c r="L46" i="41"/>
  <c r="N46" i="41"/>
  <c r="S46" i="41"/>
  <c r="K23" i="4"/>
  <c r="L43" i="41"/>
  <c r="S43" i="41"/>
  <c r="N43" i="41"/>
  <c r="M23" i="4"/>
  <c r="L45" i="41"/>
  <c r="N45" i="41"/>
  <c r="S45" i="41"/>
  <c r="L23" i="4"/>
  <c r="S44" i="41"/>
  <c r="L44" i="41"/>
  <c r="N44" i="41"/>
  <c r="S42" i="41"/>
  <c r="L22" i="4"/>
  <c r="N40" i="41"/>
  <c r="L41" i="41"/>
  <c r="J21" i="4"/>
  <c r="L37" i="41"/>
  <c r="N37" i="41"/>
  <c r="S37" i="41"/>
  <c r="O34" i="41"/>
  <c r="T34" i="41" s="1"/>
  <c r="J20" i="4"/>
  <c r="N34" i="41"/>
  <c r="S34" i="41"/>
  <c r="L34" i="41"/>
  <c r="L36" i="41"/>
  <c r="S36" i="41"/>
  <c r="L20" i="4"/>
  <c r="N36" i="41"/>
  <c r="K20" i="4"/>
  <c r="N35" i="41"/>
  <c r="L35" i="41"/>
  <c r="S35" i="41"/>
  <c r="S33" i="41"/>
  <c r="L33" i="41"/>
  <c r="N33" i="41"/>
  <c r="K19" i="4"/>
  <c r="O33" i="41"/>
  <c r="T33" i="41" s="1"/>
  <c r="M29" i="41"/>
  <c r="J18" i="4" s="1"/>
  <c r="L18" i="4"/>
  <c r="L31" i="41"/>
  <c r="N31" i="41"/>
  <c r="S31" i="41"/>
  <c r="O31" i="41"/>
  <c r="T31" i="41" s="1"/>
  <c r="M30" i="41"/>
  <c r="M26" i="41"/>
  <c r="S26" i="41" s="1"/>
  <c r="O28" i="41"/>
  <c r="T28" i="41" s="1"/>
  <c r="M17" i="4"/>
  <c r="L28" i="41"/>
  <c r="S28" i="41"/>
  <c r="N28" i="41"/>
  <c r="S27" i="41"/>
  <c r="L27" i="41"/>
  <c r="N27" i="41"/>
  <c r="L17" i="4"/>
  <c r="J17" i="4"/>
  <c r="S25" i="41"/>
  <c r="L25" i="41"/>
  <c r="N25" i="41"/>
  <c r="O25" i="41"/>
  <c r="O24" i="41"/>
  <c r="K16" i="4"/>
  <c r="S24" i="41"/>
  <c r="L24" i="41"/>
  <c r="J16" i="4"/>
  <c r="S23" i="41"/>
  <c r="N23" i="41"/>
  <c r="L23" i="41"/>
  <c r="N24" i="41"/>
  <c r="N22" i="41"/>
  <c r="S22" i="41"/>
  <c r="L22" i="41"/>
  <c r="K10" i="41"/>
  <c r="M10" i="41" s="1"/>
  <c r="L10" i="41" s="1"/>
  <c r="E10" i="50"/>
  <c r="E10" i="88"/>
  <c r="M19" i="41"/>
  <c r="L13" i="4" s="1"/>
  <c r="M17" i="41"/>
  <c r="J13" i="4" s="1"/>
  <c r="O18" i="41"/>
  <c r="T18" i="41" s="1"/>
  <c r="K13" i="4"/>
  <c r="S18" i="41"/>
  <c r="N18" i="41"/>
  <c r="L18" i="41"/>
  <c r="O21" i="41"/>
  <c r="T21" i="41" s="1"/>
  <c r="M20" i="41"/>
  <c r="J14" i="4" s="1"/>
  <c r="T20" i="41"/>
  <c r="K14" i="4"/>
  <c r="N21" i="41"/>
  <c r="L21" i="41"/>
  <c r="S21" i="41"/>
  <c r="M16" i="41"/>
  <c r="L16" i="41" s="1"/>
  <c r="M15" i="41"/>
  <c r="O7" i="41"/>
  <c r="T7" i="41" s="1"/>
  <c r="O9" i="41"/>
  <c r="T9" i="41" s="1"/>
  <c r="O8" i="41"/>
  <c r="T8" i="41" s="1"/>
  <c r="J9" i="4"/>
  <c r="S7" i="41"/>
  <c r="L7" i="41"/>
  <c r="O5" i="41"/>
  <c r="T5" i="41" s="1"/>
  <c r="O4" i="41"/>
  <c r="T4" i="41" s="1"/>
  <c r="K8" i="4"/>
  <c r="S5" i="41"/>
  <c r="L5" i="41"/>
  <c r="M12" i="41"/>
  <c r="J11" i="4" s="1"/>
  <c r="T12" i="41"/>
  <c r="Q12" i="41"/>
  <c r="P12" i="41" s="1"/>
  <c r="U11" i="4" s="1"/>
  <c r="M13" i="41"/>
  <c r="M39" i="41"/>
  <c r="S39" i="41" s="1"/>
  <c r="T39" i="41"/>
  <c r="K10" i="4"/>
  <c r="S11" i="41"/>
  <c r="N11" i="41"/>
  <c r="L11" i="41"/>
  <c r="O11" i="41"/>
  <c r="T11" i="41" s="1"/>
  <c r="N7" i="41"/>
  <c r="K9" i="4"/>
  <c r="S8" i="41"/>
  <c r="N8" i="41"/>
  <c r="L8" i="41"/>
  <c r="S9" i="41"/>
  <c r="L9" i="41"/>
  <c r="N9" i="41"/>
  <c r="S6" i="41"/>
  <c r="L6" i="41"/>
  <c r="L8" i="4"/>
  <c r="N6" i="41"/>
  <c r="J8" i="4"/>
  <c r="H8" i="4" s="1"/>
  <c r="S4" i="41"/>
  <c r="N4" i="41"/>
  <c r="L4" i="41"/>
  <c r="N5" i="41"/>
  <c r="O6" i="41"/>
  <c r="T6" i="41" s="1"/>
  <c r="N32" i="41"/>
  <c r="J19" i="4"/>
  <c r="S32" i="41"/>
  <c r="L32" i="41"/>
  <c r="O32" i="41"/>
  <c r="M14" i="41"/>
  <c r="N14" i="41" s="1"/>
  <c r="Q14" i="41"/>
  <c r="P14" i="41" s="1"/>
  <c r="U12" i="4" s="1"/>
  <c r="T14" i="41"/>
  <c r="N15" i="4"/>
  <c r="H35" i="4" l="1"/>
  <c r="P78" i="41"/>
  <c r="U36" i="4" s="1"/>
  <c r="H36" i="4"/>
  <c r="I36" i="4"/>
  <c r="N36" i="4" s="1"/>
  <c r="V36" i="4" s="1"/>
  <c r="Q70" i="41"/>
  <c r="P70" i="41" s="1"/>
  <c r="U33" i="4" s="1"/>
  <c r="I31" i="4"/>
  <c r="N31" i="4" s="1"/>
  <c r="O31" i="4" s="1"/>
  <c r="H31" i="4"/>
  <c r="H30" i="4"/>
  <c r="I30" i="4"/>
  <c r="N30" i="4" s="1"/>
  <c r="V30" i="4" s="1"/>
  <c r="H29" i="4"/>
  <c r="I29" i="4"/>
  <c r="N29" i="4" s="1"/>
  <c r="V29" i="4" s="1"/>
  <c r="I28" i="4"/>
  <c r="N28" i="4" s="1"/>
  <c r="V28" i="4" s="1"/>
  <c r="H28" i="4"/>
  <c r="H27" i="4"/>
  <c r="S54" i="41"/>
  <c r="I26" i="4"/>
  <c r="N26" i="4" s="1"/>
  <c r="H26" i="4"/>
  <c r="I25" i="4"/>
  <c r="N25" i="4" s="1"/>
  <c r="V25" i="4" s="1"/>
  <c r="H25" i="4"/>
  <c r="H24" i="4"/>
  <c r="I24" i="4"/>
  <c r="N24" i="4" s="1"/>
  <c r="V24" i="4" s="1"/>
  <c r="I23" i="4"/>
  <c r="N23" i="4" s="1"/>
  <c r="V23" i="4" s="1"/>
  <c r="H23" i="4"/>
  <c r="H21" i="4"/>
  <c r="I21" i="4"/>
  <c r="N21" i="4" s="1"/>
  <c r="V21" i="4" s="1"/>
  <c r="H20" i="4"/>
  <c r="I20" i="4"/>
  <c r="N20" i="4" s="1"/>
  <c r="O20" i="4" s="1"/>
  <c r="I19" i="4"/>
  <c r="N19" i="4" s="1"/>
  <c r="V19" i="4" s="1"/>
  <c r="H19" i="4"/>
  <c r="H14" i="4"/>
  <c r="I14" i="4"/>
  <c r="N14" i="4" s="1"/>
  <c r="V14" i="4" s="1"/>
  <c r="H16" i="4"/>
  <c r="I16" i="4"/>
  <c r="N16" i="4" s="1"/>
  <c r="I13" i="4"/>
  <c r="N13" i="4" s="1"/>
  <c r="V13" i="4" s="1"/>
  <c r="H13" i="4"/>
  <c r="I9" i="4"/>
  <c r="N9" i="4" s="1"/>
  <c r="O9" i="4" s="1"/>
  <c r="H9" i="4"/>
  <c r="I8" i="4"/>
  <c r="N8" i="4" s="1"/>
  <c r="Q56" i="41"/>
  <c r="P56" i="41" s="1"/>
  <c r="U28" i="4" s="1"/>
  <c r="L73" i="41"/>
  <c r="N73" i="41"/>
  <c r="L54" i="41"/>
  <c r="J34" i="4"/>
  <c r="N54" i="41"/>
  <c r="T56" i="41"/>
  <c r="Q78" i="41"/>
  <c r="Q66" i="41"/>
  <c r="P66" i="41" s="1"/>
  <c r="U32" i="4" s="1"/>
  <c r="N66" i="41"/>
  <c r="M32" i="4"/>
  <c r="I32" i="4" s="1"/>
  <c r="N32" i="4" s="1"/>
  <c r="N69" i="41"/>
  <c r="Q46" i="41"/>
  <c r="P46" i="41" s="1"/>
  <c r="U24" i="4" s="1"/>
  <c r="Q37" i="41"/>
  <c r="P37" i="41" s="1"/>
  <c r="U21" i="4" s="1"/>
  <c r="Q39" i="41"/>
  <c r="P39" i="41" s="1"/>
  <c r="U22" i="4" s="1"/>
  <c r="Q34" i="41"/>
  <c r="P34" i="41" s="1"/>
  <c r="U20" i="4" s="1"/>
  <c r="Q22" i="41"/>
  <c r="P22" i="41"/>
  <c r="U15" i="4" s="1"/>
  <c r="Q23" i="41"/>
  <c r="P23" i="41" s="1"/>
  <c r="U16" i="4" s="1"/>
  <c r="T38" i="41"/>
  <c r="Q76" i="41"/>
  <c r="P76" i="41" s="1"/>
  <c r="U35" i="4" s="1"/>
  <c r="T70" i="41"/>
  <c r="L71" i="41"/>
  <c r="K33" i="4"/>
  <c r="I33" i="4" s="1"/>
  <c r="N33" i="4" s="1"/>
  <c r="N71" i="41"/>
  <c r="S69" i="41"/>
  <c r="L66" i="41"/>
  <c r="S66" i="41"/>
  <c r="K27" i="4"/>
  <c r="I27" i="4" s="1"/>
  <c r="N27" i="4" s="1"/>
  <c r="V27" i="4" s="1"/>
  <c r="L55" i="41"/>
  <c r="N55" i="41"/>
  <c r="Q51" i="41"/>
  <c r="P51" i="41" s="1"/>
  <c r="U26" i="4" s="1"/>
  <c r="Q48" i="41"/>
  <c r="P48" i="41" s="1"/>
  <c r="U25" i="4" s="1"/>
  <c r="Q63" i="41"/>
  <c r="P63" i="41" s="1"/>
  <c r="U31" i="4" s="1"/>
  <c r="Q73" i="41"/>
  <c r="P73" i="41" s="1"/>
  <c r="U34" i="4" s="1"/>
  <c r="Q60" i="41"/>
  <c r="P60" i="41" s="1"/>
  <c r="U30" i="4" s="1"/>
  <c r="T58" i="41"/>
  <c r="Q58" i="41"/>
  <c r="N39" i="41"/>
  <c r="J22" i="4"/>
  <c r="Q42" i="41"/>
  <c r="P42" i="41" s="1"/>
  <c r="U23" i="4" s="1"/>
  <c r="L39" i="41"/>
  <c r="Q29" i="41"/>
  <c r="P29" i="41" s="1"/>
  <c r="U18" i="4" s="1"/>
  <c r="N29" i="41"/>
  <c r="L29" i="41"/>
  <c r="S29" i="41"/>
  <c r="K18" i="4"/>
  <c r="I18" i="4" s="1"/>
  <c r="N18" i="4" s="1"/>
  <c r="V18" i="4" s="1"/>
  <c r="S30" i="41"/>
  <c r="L30" i="41"/>
  <c r="N30" i="41"/>
  <c r="L26" i="41"/>
  <c r="K17" i="4"/>
  <c r="H17" i="4" s="1"/>
  <c r="N26" i="41"/>
  <c r="Q25" i="41"/>
  <c r="P25" i="41" s="1"/>
  <c r="U17" i="4" s="1"/>
  <c r="T25" i="41"/>
  <c r="T24" i="41"/>
  <c r="S19" i="41"/>
  <c r="N19" i="41"/>
  <c r="N17" i="41"/>
  <c r="S17" i="41"/>
  <c r="L17" i="41"/>
  <c r="L19" i="41"/>
  <c r="N10" i="41"/>
  <c r="J10" i="4"/>
  <c r="S10" i="41"/>
  <c r="O10" i="41"/>
  <c r="Q10" i="41" s="1"/>
  <c r="Q20" i="41"/>
  <c r="P20" i="41" s="1"/>
  <c r="U14" i="4" s="1"/>
  <c r="L20" i="41"/>
  <c r="S20" i="41"/>
  <c r="N20" i="41"/>
  <c r="Q17" i="41"/>
  <c r="P17" i="41" s="1"/>
  <c r="U13" i="4" s="1"/>
  <c r="L12" i="4"/>
  <c r="N16" i="41"/>
  <c r="S16" i="41"/>
  <c r="L15" i="41"/>
  <c r="N15" i="41"/>
  <c r="S15" i="41"/>
  <c r="K12" i="4"/>
  <c r="Q7" i="41"/>
  <c r="Q4" i="41"/>
  <c r="P4" i="41" s="1"/>
  <c r="U8" i="4" s="1"/>
  <c r="L12" i="41"/>
  <c r="N12" i="41"/>
  <c r="S12" i="41"/>
  <c r="L13" i="41"/>
  <c r="S13" i="41"/>
  <c r="K11" i="4"/>
  <c r="H11" i="4" s="1"/>
  <c r="N13" i="41"/>
  <c r="J12" i="4"/>
  <c r="Q32" i="41"/>
  <c r="T32" i="41"/>
  <c r="S14" i="41"/>
  <c r="L14" i="41"/>
  <c r="V35" i="4"/>
  <c r="O35" i="4"/>
  <c r="V16" i="4"/>
  <c r="O16" i="4"/>
  <c r="O15" i="4"/>
  <c r="V15" i="4"/>
  <c r="O23" i="4"/>
  <c r="V26" i="4"/>
  <c r="O26" i="4"/>
  <c r="H18" i="4" l="1"/>
  <c r="O30" i="4"/>
  <c r="H33" i="4"/>
  <c r="I17" i="4"/>
  <c r="N17" i="4" s="1"/>
  <c r="V17" i="4" s="1"/>
  <c r="O19" i="4"/>
  <c r="O29" i="4"/>
  <c r="V31" i="4"/>
  <c r="O14" i="4"/>
  <c r="O36" i="4"/>
  <c r="H34" i="4"/>
  <c r="I34" i="4"/>
  <c r="N34" i="4" s="1"/>
  <c r="V33" i="4"/>
  <c r="O33" i="4"/>
  <c r="V32" i="4"/>
  <c r="O32" i="4"/>
  <c r="H32" i="4"/>
  <c r="O28" i="4"/>
  <c r="O27" i="4"/>
  <c r="O25" i="4"/>
  <c r="O24" i="4"/>
  <c r="I22" i="4"/>
  <c r="N22" i="4" s="1"/>
  <c r="H22" i="4"/>
  <c r="P20" i="4" s="1"/>
  <c r="O21" i="4"/>
  <c r="V20" i="4"/>
  <c r="O18" i="4"/>
  <c r="O13" i="4"/>
  <c r="V9" i="4"/>
  <c r="O8" i="4"/>
  <c r="V8" i="4"/>
  <c r="H12" i="4"/>
  <c r="I12" i="4"/>
  <c r="N12" i="4" s="1"/>
  <c r="P7" i="41"/>
  <c r="U9" i="4" s="1"/>
  <c r="P10" i="41"/>
  <c r="U10" i="4" s="1"/>
  <c r="I10" i="4"/>
  <c r="N10" i="4" s="1"/>
  <c r="H10" i="4"/>
  <c r="P8" i="4" s="1"/>
  <c r="I11" i="4"/>
  <c r="U34" i="41"/>
  <c r="W20" i="4" s="1"/>
  <c r="P58" i="41"/>
  <c r="U29" i="4" s="1"/>
  <c r="U51" i="41"/>
  <c r="W26" i="4" s="1"/>
  <c r="T12" i="4"/>
  <c r="T14" i="4" s="1"/>
  <c r="T10" i="4"/>
  <c r="T11" i="4" s="1"/>
  <c r="T10" i="41"/>
  <c r="T18" i="4"/>
  <c r="T19" i="4" s="1"/>
  <c r="T15" i="4"/>
  <c r="T16" i="4" s="1"/>
  <c r="U4" i="41"/>
  <c r="W8" i="4" s="1"/>
  <c r="P32" i="41"/>
  <c r="U19" i="4" s="1"/>
  <c r="U12" i="41"/>
  <c r="W11" i="4" s="1"/>
  <c r="O17" i="4" l="1"/>
  <c r="P26" i="4"/>
  <c r="P11" i="4"/>
  <c r="O34" i="4"/>
  <c r="V34" i="4"/>
  <c r="O22" i="4"/>
  <c r="V22" i="4"/>
  <c r="V12" i="4"/>
  <c r="O12" i="4"/>
  <c r="H38" i="4"/>
  <c r="P39" i="4"/>
  <c r="O10" i="4"/>
  <c r="V10" i="4"/>
  <c r="I38" i="4"/>
  <c r="N11" i="4"/>
  <c r="P38" i="4" l="1"/>
  <c r="O11" i="4"/>
  <c r="V1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tc={37075631-CF12-47A3-A67A-8404649F2054}</author>
    <author>tc={BDDDEA27-75A6-43BA-8AA5-DEA615BF3B9B}</author>
    <author>tc={0CAF3A0E-6CAC-4DBA-8108-A24425EE9B55}</author>
    <author>tc={EF71C292-5F1E-4E68-A426-212DCEBFEB30}</author>
    <author>tc={5A0C8ED9-32AE-4D48-ADBF-64179E578C47}</author>
    <author>tc={610B1500-D94F-4B54-B1A8-3291FBA8DC2E}</author>
    <author>tc={5BD113AE-28E0-451F-B586-8CFE088639C4}</author>
    <author>tc={082C4845-845C-49FB-B62E-496845724F97}</author>
  </authors>
  <commentList>
    <comment ref="E4" authorId="0" shapeId="0" xr:uid="{37075631-CF12-47A3-A67A-8404649F205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Contrôle régulier et spécifique au projet de l’applicabilité, du degré de priorité et de la cible de chaque indicateur</t>
      </text>
    </comment>
    <comment ref="E5" authorId="1" shapeId="0" xr:uid="{BDDDEA27-75A6-43BA-8AA5-DEA615BF3B9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Évaluation de la durabilité « orientée résultats » </t>
      </text>
    </comment>
    <comment ref="E6" authorId="2" shapeId="0" xr:uid="{0CAF3A0E-6CAC-4DBA-8108-A24425EE9B5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Intégration de la durabilité dans l’organisation du projet
</t>
      </text>
    </comment>
    <comment ref="E7" authorId="3" shapeId="0" xr:uid="{EF71C292-5F1E-4E68-A426-212DCEBFEB3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Détermination des objectifs généraux du projet et des états existant et visé</t>
      </text>
    </comment>
    <comment ref="E8" authorId="4" shapeId="0" xr:uid="{5A0C8ED9-32AE-4D48-ADBF-64179E578C4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Détermination des objectifs de l’évaluation SNBS</t>
      </text>
    </comment>
    <comment ref="E9" authorId="5" shapeId="0" xr:uid="{610B1500-D94F-4B54-B1A8-3291FBA8DC2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Définition du périmètre spatial et temporel de l’évaluation SNBS</t>
      </text>
    </comment>
    <comment ref="E10" authorId="6" shapeId="0" xr:uid="{5BD113AE-28E0-451F-B586-8CFE088639C4}">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Identification des conflits d’objectifs et risques et recherche de solutions
</t>
      </text>
    </comment>
    <comment ref="E11" authorId="7" shapeId="0" xr:uid="{082C4845-845C-49FB-B62E-496845724F9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Identification et exploitation des synergies et opportunités</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tc={61C74F8D-48DE-4719-9021-67505374D0EC}</author>
    <author>tc={EA0A564C-3742-4B41-9F25-B8368889B659}</author>
    <author>tc={DF79C0C2-477D-40AC-A33E-7CA1C16D9EA4}</author>
  </authors>
  <commentList>
    <comment ref="C7" authorId="0" shapeId="0" xr:uid="{61C74F8D-48DE-4719-9021-67505374D0E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Favoriser un accès sans obstacles pour les personnes handicapées</t>
      </text>
    </comment>
    <comment ref="C8" authorId="1" shapeId="0" xr:uid="{EA0A564C-3742-4B41-9F25-B8368889B659}">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Amélioration de la visibilité et signalétique des cheminements
</t>
      </text>
    </comment>
    <comment ref="C9" authorId="2" shapeId="0" xr:uid="{DF79C0C2-477D-40AC-A33E-7CA1C16D9EA4}">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Amélioration de la qualité du séjour aux abords des ouvrages d’infrastructure
</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tc={FE59BC9A-4847-4FA7-8B87-CFC0A402AD73}</author>
    <author>tc={5363E5E7-DB08-4ACE-8A7E-8744F1966DD5}</author>
  </authors>
  <commentList>
    <comment ref="C7" authorId="0" shapeId="0" xr:uid="{FE59BC9A-4847-4FA7-8B87-CFC0A402AD7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Intégration de tous les acteurs concernés par le projet</t>
      </text>
    </comment>
    <comment ref="C8" authorId="1" shapeId="0" xr:uid="{5363E5E7-DB08-4ACE-8A7E-8744F1966DD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Assurer l’échange d’informations et la communication (interne et externe)</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tc={4E52C803-BA7C-483D-A3ED-FEF08D753963}</author>
  </authors>
  <commentList>
    <comment ref="C7" authorId="0" shapeId="0" xr:uid="{4E52C803-BA7C-483D-A3ED-FEF08D75396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Respect des droits sociaux et des droits du travail</t>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tc={6279C3F3-8C4A-4989-B699-CFA799FD6EA4}</author>
    <author>tc={914B7023-FAA3-4709-90BA-5620867924CE}</author>
  </authors>
  <commentList>
    <comment ref="C7" authorId="0" shapeId="0" xr:uid="{6279C3F3-8C4A-4989-B699-CFA799FD6EA4}">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Respect des conditions cadres juridiques et normatives
</t>
      </text>
    </comment>
    <comment ref="C8" authorId="1" shapeId="0" xr:uid="{914B7023-FAA3-4709-90BA-5620867924C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Respect des « procédures-clés » et demande des autorisations spéciales nécessaires
</t>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tc={A30A4E28-C0F7-46A7-8547-9A8599D860F5}</author>
    <author>tc={09E61CD6-4583-462C-825E-7C259650D831}</author>
    <author>tc={95DD455D-78B6-4BD0-A563-6B5D5CB43E56}</author>
    <author>tc={84ED5C4A-CE13-4CAC-AF03-7DAD57149BE2}</author>
  </authors>
  <commentList>
    <comment ref="C7" authorId="0" shapeId="0" xr:uid="{A30A4E28-C0F7-46A7-8547-9A8599D860F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Maintien des services de base et promotion de la sobriété
</t>
      </text>
    </comment>
    <comment ref="C8" authorId="1" shapeId="0" xr:uid="{09E61CD6-4583-462C-825E-7C259650D83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Répartition équitable des coûts, de l’utilité et des risques entre la génération actuelle et les générations futures</t>
      </text>
    </comment>
    <comment ref="C9" authorId="2" shapeId="0" xr:uid="{95DD455D-78B6-4BD0-A563-6B5D5CB43E56}">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Répartition équitable des incertitudes, des risques et des gains au sein du projet
</t>
      </text>
    </comment>
    <comment ref="C10" authorId="3" shapeId="0" xr:uid="{84ED5C4A-CE13-4CAC-AF03-7DAD57149BE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Respecter les critères écologiques et sociaux lors des processus d’achat public et privé</t>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tc={1AAB2D07-997E-486C-AB80-82E1229ECAFE}</author>
    <author>tc={3EF61FF6-179A-4806-ADCF-AC4B8064957E}</author>
    <author>tc={EC227A10-E77F-40BA-925C-9AFB75A9467D}</author>
  </authors>
  <commentList>
    <comment ref="C7" authorId="0" shapeId="0" xr:uid="{1AAB2D07-997E-486C-AB80-82E1229ECAF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Minimisation des risques et augmentation de la sécurité des personnes concernées par le projet
</t>
      </text>
    </comment>
    <comment ref="C8" authorId="1" shapeId="0" xr:uid="{3EF61FF6-179A-4806-ADCF-AC4B8064957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Augmentation de la fiabilité et de la résilience de l’infrastructure
</t>
      </text>
    </comment>
    <comment ref="C9" authorId="2" shapeId="0" xr:uid="{EC227A10-E77F-40BA-925C-9AFB75A9467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Se préparer le mieux possible aux situations d’urgence
</t>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tc={4E4394F6-C4B2-4F10-A9E7-617EF35ABB89}</author>
    <author>tc={83A7855E-3F86-4833-8BCA-B7A2246C85E2}</author>
  </authors>
  <commentList>
    <comment ref="C7" authorId="0" shapeId="0" xr:uid="{4E4394F6-C4B2-4F10-A9E7-617EF35ABB8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Renforcer la capacité de résistance technique des infrastructures critiques</t>
      </text>
    </comment>
    <comment ref="C8" authorId="1" shapeId="0" xr:uid="{83A7855E-3F86-4833-8BCA-B7A2246C85E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Sentiment de sécurité élevé pour les usagers et les personnes concernées</t>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tc={84538ED2-EB8F-4CA8-B22C-D151102D073C}</author>
    <author>tc={3664EB93-A221-485F-8D37-DABFAECE4109}</author>
    <author>tc={B10E8553-C42E-411E-B651-A19D6463EFF5}</author>
  </authors>
  <commentList>
    <comment ref="C7" authorId="0" shapeId="0" xr:uid="{84538ED2-EB8F-4CA8-B22C-D151102D073C}">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Optimisation du rapport coûts-avantages sur l’ensemble du cycle de vie
</t>
      </text>
    </comment>
    <comment ref="C8" authorId="1" shapeId="0" xr:uid="{3664EB93-A221-485F-8D37-DABFAECE4109}">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Optimisation des coûts de surveillance et d’entretien
</t>
      </text>
    </comment>
    <comment ref="C9" authorId="2" shapeId="0" xr:uid="{B10E8553-C42E-411E-B651-A19D6463EFF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Analyse de l'impact des opportunités et des risques sur les coûts</t>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tc={EFBB2AAB-4632-4253-82C1-90A189B625F5}</author>
    <author>tc={3F117CF0-B56E-4E2F-8DD2-3583F7C2C348}</author>
  </authors>
  <commentList>
    <comment ref="C7" authorId="0" shapeId="0" xr:uid="{EFBB2AAB-4632-4253-82C1-90A189B625F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Assurer la flexibilité d’utilisation et la capacité d’adaptation en tenant compte des changements potentiels d’utilisation et des nouvelles exigences</t>
      </text>
    </comment>
    <comment ref="C8" authorId="1" shapeId="0" xr:uid="{3F117CF0-B56E-4E2F-8DD2-3583F7C2C34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Faciliter la maintenance, la remise en état et la déconstruction</t>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tc={4ACA03C7-8D2C-44ED-8EFA-DC391A77929E}</author>
    <author>tc={8402E7C9-1B42-4B5A-AB62-34A5944045D2}</author>
    <author>tc={AC8E6FB6-4D9F-4A4B-9B7E-5A6463A3B6A1}</author>
  </authors>
  <commentList>
    <comment ref="C7" authorId="0" shapeId="0" xr:uid="{4ACA03C7-8D2C-44ED-8EFA-DC391A77929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Évaluation et optimisation du projet ou du réseau d’infrastructure sur le plan de l’économie publique
</t>
      </text>
    </comment>
    <comment ref="C8" authorId="1" shapeId="0" xr:uid="{8402E7C9-1B42-4B5A-AB62-34A5944045D2}">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Suivi des coûts et des avantages externes du projet d’infrastructure tout au long de sa durée de vie
</t>
      </text>
    </comment>
    <comment ref="C9" authorId="2" shapeId="0" xr:uid="{AC8E6FB6-4D9F-4A4B-9B7E-5A6463A3B6A1}">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Utiliser les effets de synergie entre divers projets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tc={7E4BC081-790D-4294-A526-608BE4928F89}</author>
    <author>tc={E884D7C0-5539-456F-9AD1-65655FD03F21}</author>
    <author>tc={A1445DBC-6034-448B-A17A-4C62CFBA03BF}</author>
    <author>tc={6D54218B-BA3B-47B3-8E2A-4C0A247CEE56}</author>
    <author>tc={8DC80BB3-0D44-47FC-B9B8-D02947E83FAD}</author>
    <author>tc={ADDE84DA-E8DC-4B2C-B000-767A14F50C01}</author>
    <author>tc={2EE84E9D-76E5-4857-8336-8D5FAB22149F}</author>
    <author>tc={523207BD-5DDE-41DE-80D3-F17A5B097AF7}</author>
    <author>tc={02D15A07-36C9-4B75-B35C-39C02B3C8B4F}</author>
    <author>tc={8BD37A30-D8AC-4A70-9C7C-8B9748ED4C64}</author>
    <author>tc={658FF17B-02B1-42A3-800F-97294C8056DE}</author>
    <author>tc={760AC8C1-DF2C-4E5B-9347-DCC31EC73B55}</author>
    <author>tc={3D2CD23A-89C3-4E7A-A249-4CBE4EFBDAF0}</author>
    <author>tc={651D3FEB-D968-4C37-B78E-F6208C1011DD}</author>
    <author>tc={06DD4A13-0E2B-46ED-8760-42682908945C}</author>
    <author>tc={B21AFBAD-DE9E-499A-871A-C4DC80E388E7}</author>
    <author>tc={4EAA7A84-D3DB-428D-89F5-56D9100DA967}</author>
    <author>tc={5B8687BF-2EE8-41B4-BBD8-8B324D208EB1}</author>
    <author>tc={23FB748E-C880-4C30-B6B1-20C49938FEA5}</author>
    <author>tc={A7ED9225-5FED-467C-B33D-211E5B40AA6A}</author>
    <author>tc={6BF9D932-CFD5-4665-A45E-E690D19673C9}</author>
    <author>tc={9457D5C1-B4CB-4677-9647-7D72AFC17167}</author>
  </authors>
  <commentList>
    <comment ref="E4" authorId="0" shapeId="0" xr:uid="{7E4BC081-790D-4294-A526-608BE4928F8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Coordination du projet avec les exigences de l’aménagement du territoire</t>
      </text>
    </comment>
    <comment ref="E5" authorId="1" shapeId="0" xr:uid="{E884D7C0-5539-456F-9AD1-65655FD03F2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Préserver les paysages, les sites construits et l’espace culturel</t>
      </text>
    </comment>
    <comment ref="E6" authorId="2" shapeId="0" xr:uid="{A1445DBC-6034-448B-A17A-4C62CFBA03B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Sauvegarde et valorisation des liaisons fonctionnelles dans les environs du projet</t>
      </text>
    </comment>
    <comment ref="E7" authorId="3" shapeId="0" xr:uid="{6D54218B-BA3B-47B3-8E2A-4C0A247CEE56}">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Maintien de l’espace public et des espaces ouverts et de détente</t>
      </text>
    </comment>
    <comment ref="E8" authorId="4" shapeId="0" xr:uid="{8DC80BB3-0D44-47FC-B9B8-D02947E83FA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Préserver la vue et le panorama pour les riverains</t>
      </text>
    </comment>
    <comment ref="E9" authorId="5" shapeId="0" xr:uid="{ADDE84DA-E8DC-4B2C-B000-767A14F50C01}">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Favoriser un accès sans obstacles pour les personnes handicapées
</t>
      </text>
    </comment>
    <comment ref="E10" authorId="6" shapeId="0" xr:uid="{2EE84E9D-76E5-4857-8336-8D5FAB22149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Amélioration de la visibilité et signalétique des cheminements</t>
      </text>
    </comment>
    <comment ref="E11" authorId="7" shapeId="0" xr:uid="{523207BD-5DDE-41DE-80D3-F17A5B097AF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Amélioration de la qualité du séjour aux abords des ouvrages d’infrastructure</t>
      </text>
    </comment>
    <comment ref="E12" authorId="8" shapeId="0" xr:uid="{02D15A07-36C9-4B75-B35C-39C02B3C8B4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Intégration de tous les acteurs concernés par le projet</t>
      </text>
    </comment>
    <comment ref="E13" authorId="9" shapeId="0" xr:uid="{8BD37A30-D8AC-4A70-9C7C-8B9748ED4C6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Assurer l’échange d’informations et la communication (interne et externe)</t>
      </text>
    </comment>
    <comment ref="E14" authorId="10" shapeId="0" xr:uid="{658FF17B-02B1-42A3-800F-97294C8056D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Respect des droits sociaux et des droits du travail</t>
      </text>
    </comment>
    <comment ref="E15" authorId="11" shapeId="0" xr:uid="{760AC8C1-DF2C-4E5B-9347-DCC31EC73B5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Respect des conditions cadres juridiques et normatives</t>
      </text>
    </comment>
    <comment ref="E16" authorId="12" shapeId="0" xr:uid="{3D2CD23A-89C3-4E7A-A249-4CBE4EFBDAF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Respect des « procédures-clés » et demande des autorisations spéciales nécessaires</t>
      </text>
    </comment>
    <comment ref="E17" authorId="13" shapeId="0" xr:uid="{651D3FEB-D968-4C37-B78E-F6208C1011D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Maintien des services de base et promotion de la sobriété</t>
      </text>
    </comment>
    <comment ref="E18" authorId="14" shapeId="0" xr:uid="{06DD4A13-0E2B-46ED-8760-42682908945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Répartition équitable des coûts, de l’utilité et des risques entre la génération actuelle et les générations futures</t>
      </text>
    </comment>
    <comment ref="E19" authorId="15" shapeId="0" xr:uid="{B21AFBAD-DE9E-499A-871A-C4DC80E388E7}">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Répartition équitable des incertitudes, des risques et des gains au sein du projet
</t>
      </text>
    </comment>
    <comment ref="E20" authorId="16" shapeId="0" xr:uid="{4EAA7A84-D3DB-428D-89F5-56D9100DA967}">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Respecter les critères écologiques et sociaux lors des processus d’achat public et privé
</t>
      </text>
    </comment>
    <comment ref="E21" authorId="17" shapeId="0" xr:uid="{5B8687BF-2EE8-41B4-BBD8-8B324D208EB1}">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Minimisation des risques et augmentation de la sécurité des personnes concernées par le projet
</t>
      </text>
    </comment>
    <comment ref="E22" authorId="18" shapeId="0" xr:uid="{23FB748E-C880-4C30-B6B1-20C49938FEA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Augmentation de la fiabilité et de la résilience de l’infrastructure</t>
      </text>
    </comment>
    <comment ref="E23" authorId="19" shapeId="0" xr:uid="{A7ED9225-5FED-467C-B33D-211E5B40AA6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Se préparer le mieux possible aux situations d’urgence</t>
      </text>
    </comment>
    <comment ref="E24" authorId="20" shapeId="0" xr:uid="{6BF9D932-CFD5-4665-A45E-E690D19673C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Renforcer la capacité de résistance des infrastructures critiques</t>
      </text>
    </comment>
    <comment ref="E25" authorId="21" shapeId="0" xr:uid="{9457D5C1-B4CB-4677-9647-7D72AFC1716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Sentiment de sécurité élevé pour les usagers et les personnes concernées</t>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tc={5E596B00-26F0-41B0-924E-3EC115911FB7}</author>
    <author>tc={5E831BC8-955C-49E7-9C82-58FA4806E1D6}</author>
    <author>tc={5589750D-286C-4F4E-8554-B82CB9CB79E8}</author>
    <author>tc={F97816A8-7A94-4DC6-9120-6B2C1434EC9F}</author>
  </authors>
  <commentList>
    <comment ref="C7" authorId="0" shapeId="0" xr:uid="{5E596B00-26F0-41B0-924E-3EC115911FB7}">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Prise en compte adéquate des matières premières régionales à disposition pour la réalisation
</t>
      </text>
    </comment>
    <comment ref="C8" authorId="1" shapeId="0" xr:uid="{5E831BC8-955C-49E7-9C82-58FA4806E1D6}">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Prise en compte adéquate des compétences et des ressources en personnel régionales</t>
      </text>
    </comment>
    <comment ref="C9" authorId="2" shapeId="0" xr:uid="{5589750D-286C-4F4E-8554-B82CB9CB79E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Prise en compte de l’amélioration de l’attractivité de la région dans le développement du projet</t>
      </text>
    </comment>
    <comment ref="C10" authorId="3" shapeId="0" xr:uid="{F97816A8-7A94-4DC6-9120-6B2C1434EC9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Éviter ou réduire les conséquences économiques dues aux restrictions de l’accès pendant les travaux et l’exploitation</t>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tc={488548BE-66AB-4820-8EAB-5D82421ACCBB}</author>
    <author>tc={FE205A0D-1125-462F-A5EE-31EE9DDFDA55}</author>
  </authors>
  <commentList>
    <comment ref="C7" authorId="0" shapeId="0" xr:uid="{488548BE-66AB-4820-8EAB-5D82421ACCB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Utilisation efficace et pérenne des infrastructures existantes</t>
      </text>
    </comment>
    <comment ref="C8" authorId="1" shapeId="0" xr:uid="{FE205A0D-1125-462F-A5EE-31EE9DDFDA5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Encourager l’utilisation multifonctionnelle ou commune des infrastructures existantes ou futures</t>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tc={4419EDB4-AB2A-474E-AB58-06C4FFB60170}</author>
    <author>tc={2CF47A77-6B1D-47B0-B001-F7817ADB8782}</author>
    <author>tc={ED46407D-6E87-42F4-BB47-8FFE68329C5D}</author>
  </authors>
  <commentList>
    <comment ref="C7" authorId="0" shapeId="0" xr:uid="{4419EDB4-AB2A-474E-AB58-06C4FFB6017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Assurer le financement à long terme de l’infrastructure sur l’ensemble du cycle de vie</t>
      </text>
    </comment>
    <comment ref="C8" authorId="1" shapeId="0" xr:uid="{2CF47A77-6B1D-47B0-B001-F7817ADB878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Parvenir à un taux élevé de couverture des coûts pour assurer durablement les finances après la réalisation de l’infrastructure</t>
      </text>
    </comment>
    <comment ref="C9" authorId="2" shapeId="0" xr:uid="{ED46407D-6E87-42F4-BB47-8FFE68329C5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Assurer les possibilités de financement pour les scénarios d’urgence et de cas spéciaux</t>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tc={A4C5D5E3-044F-4220-A474-A78BFDCBDFA9}</author>
    <author>tc={9593E825-5F25-4890-B518-3FEAB37209F8}</author>
    <author>tc={F4195816-B067-4D15-8047-2232C4F49E25}</author>
  </authors>
  <commentList>
    <comment ref="C7" authorId="0" shapeId="0" xr:uid="{A4C5D5E3-044F-4220-A474-A78BFDCBDFA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Minimiser la consommation d’énergie sur l’ensemble du cycle de vie</t>
      </text>
    </comment>
    <comment ref="C8" authorId="1" shapeId="0" xr:uid="{9593E825-5F25-4890-B518-3FEAB37209F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Encourager la production et l’utilisation d’énergies renouvelables</t>
      </text>
    </comment>
    <comment ref="C9" authorId="2" shapeId="0" xr:uid="{F4195816-B067-4D15-8047-2232C4F49E2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Optimisation énergétique de l’exploitation et de l’entretien, y compris de la phase des travaux si nécessaire</t>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tc={F4888C1A-A8D2-4E8D-A0D8-D86B3C754F9A}</author>
    <author>tc={99F10A79-E8E3-4A40-B20C-3C9668446F6C}</author>
  </authors>
  <commentList>
    <comment ref="C7" authorId="0" shapeId="0" xr:uid="{F4888C1A-A8D2-4E8D-A0D8-D86B3C754F9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Minimisation du besoin de surface et utilisation prioritaire des surfaces en friche dans les zones d’habitat et les zones industrielles afin de les réintégrer dans le cycle économique ou le cycle naturel</t>
      </text>
    </comment>
    <comment ref="C8" authorId="1" shapeId="0" xr:uid="{99F10A79-E8E3-4A40-B20C-3C9668446F6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Minimisation de l’utilisation permanente et temporaire du sol et des atteintes portées à ce dernier</t>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tc={752FB281-D676-4493-A2EB-59BF344BEBA3}</author>
    <author>tc={8A563201-0920-4FEA-A813-862184366B40}</author>
  </authors>
  <commentList>
    <comment ref="C7" authorId="0" shapeId="0" xr:uid="{752FB281-D676-4493-A2EB-59BF344BEBA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Investigation des sites pollués dans le périmètre du projet</t>
      </text>
    </comment>
    <comment ref="C8" authorId="1" shapeId="0" xr:uid="{8A563201-0920-4FEA-A813-862184366B4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Éviter les atteintes nuisibles ou incommodantes dues au site pollué</t>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tc={164B1765-3DBD-4E05-A26E-EB64DD75013F}</author>
    <author>tc={12AEAD1E-F04B-49C7-87EB-31375FDECF1C}</author>
  </authors>
  <commentList>
    <comment ref="C7" authorId="0" shapeId="0" xr:uid="{164B1765-3DBD-4E05-A26E-EB64DD75013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Valorisation des déchets non pollués</t>
      </text>
    </comment>
    <comment ref="C8" authorId="1" shapeId="0" xr:uid="{12AEAD1E-F04B-49C7-87EB-31375FDECF1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Valorisation ou élimination adéquate des déchets pollués</t>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tc={257D01A1-6BD5-445C-8542-D133E3BE6183}</author>
    <author>tc={4F674205-BC89-4026-AD1D-124D6B10E7DB}</author>
    <author>tc={D7B82EF2-84D2-4DCB-BB78-8466F38E73EA}</author>
  </authors>
  <commentList>
    <comment ref="C7" authorId="0" shapeId="0" xr:uid="{257D01A1-6BD5-445C-8542-D133E3BE618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Minimisation de la charge écologique du projet (réduction des besoins en ressources et fourniture de matériaux écologiques)</t>
      </text>
    </comment>
    <comment ref="C8" authorId="1" shapeId="0" xr:uid="{4F674205-BC89-4026-AD1D-124D6B10E7DB}">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Éviter les substances nuisibles pour l’environnement lors de l’exploitation et de l’entretien
</t>
      </text>
    </comment>
    <comment ref="C9" authorId="2" shapeId="0" xr:uid="{D7B82EF2-84D2-4DCB-BB78-8466F38E73E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Permettre une déconstruction contrôlée de l’infrastructure à la fin de sa durée d’utilisation</t>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tc={DF7E14D2-BA4D-418C-B188-69779FEC842B}</author>
    <author>tc={76F50414-272A-4679-96DE-8C00DB8CA689}</author>
    <author>tc={FDB031D1-491C-4681-9F30-DF62EA2CE2A2}</author>
  </authors>
  <commentList>
    <comment ref="C7" authorId="0" shapeId="0" xr:uid="{DF7E14D2-BA4D-418C-B188-69779FEC842B}">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Minimisation des émissions de substances portant atteinte au climat
</t>
      </text>
    </comment>
    <comment ref="C8" authorId="1" shapeId="0" xr:uid="{76F50414-272A-4679-96DE-8C00DB8CA689}">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Compensation des émissions de gaz à effet de serre inévitables
</t>
      </text>
    </comment>
    <comment ref="C9" authorId="2" shapeId="0" xr:uid="{FDB031D1-491C-4681-9F30-DF62EA2CE2A2}">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Améliorer le microclimat et réduire l’effet d’îlot de chaleur </t>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tc={FABEDA1E-B5AD-4C00-AC47-12992EEB21D1}</author>
    <author>tc={E1968B64-E349-49CA-AB68-DCCA20FD7548}</author>
    <author>tc={10357B45-6C24-405A-97F7-0855B1FF0790}</author>
    <author>tc={D21EF896-5105-4E45-82CF-FACFEECEC67C}</author>
  </authors>
  <commentList>
    <comment ref="C7" authorId="0" shapeId="0" xr:uid="{FABEDA1E-B5AD-4C00-AC47-12992EEB21D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Réduction des nuisances dues aux polluants atmosphériques et aux odeurs</t>
      </text>
    </comment>
    <comment ref="C8" authorId="1" shapeId="0" xr:uid="{E1968B64-E349-49CA-AB68-DCCA20FD7548}">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Réduction des nuisances dues au bruit et aux vibrations
</t>
      </text>
    </comment>
    <comment ref="C9" authorId="2" shapeId="0" xr:uid="{10357B45-6C24-405A-97F7-0855B1FF079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Réduction des nuisances dues au rayonnement non ionisant (RNI)</t>
      </text>
    </comment>
    <comment ref="C10" authorId="3" shapeId="0" xr:uid="{D21EF896-5105-4E45-82CF-FACFEECEC67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Réduction des nuisances dues à la chaleur et à la lumière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tc={A997C219-E628-48B4-AB44-E1471B90C6FE}</author>
    <author>tc={11D26A92-3B83-4631-93DD-7EA01859DEF4}</author>
    <author>tc={312BF6A9-6579-4492-B439-10FB396EBCBF}</author>
    <author>tc={B242CA71-B5A8-4BDF-80B2-9B95C831CE38}</author>
    <author>tc={78C63F7B-F599-42AB-8CD3-DA469126400F}</author>
    <author>tc={0CFD22C9-E34E-479A-93D6-537F5F12A6E0}</author>
    <author>tc={317394FD-8420-4391-AD67-A2C4B4909ECC}</author>
    <author>tc={58DEB56E-0A37-4701-9E93-F2611376DA8C}</author>
    <author>tc={86CFF3E3-D6AA-415B-B877-8E638614C4F4}</author>
    <author>tc={076C5DD7-15B7-48B7-9FF6-E0DCC692383A}</author>
    <author>tc={D78FCA69-ED46-464E-B3F5-3FE613C5150E}</author>
    <author>tc={C84C2185-6AD8-4E02-8757-EC6427857B44}</author>
    <author>tc={8737F71E-D4BD-4499-BAC9-FC40B4426A02}</author>
    <author>tc={287A5BAA-B67E-4C49-A03C-866373406D3B}</author>
    <author>tc={4DA9512D-A1EB-4F86-ADED-0E93407151D4}</author>
    <author>tc={8BDFA19C-C8B8-4520-B6E5-54545F0E6DF8}</author>
    <author>tc={02241F2C-F99F-48E5-93BC-7E37C01C4F7C}</author>
  </authors>
  <commentList>
    <comment ref="E4" authorId="0" shapeId="0" xr:uid="{A997C219-E628-48B4-AB44-E1471B90C6F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Optimisation du rapport coûts-avantages sur l’ensemble du cycle de vie
</t>
      </text>
    </comment>
    <comment ref="E5" authorId="1" shapeId="0" xr:uid="{11D26A92-3B83-4631-93DD-7EA01859DEF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Optimisation des coûts de surveillance et d’entretien</t>
      </text>
    </comment>
    <comment ref="E6" authorId="2" shapeId="0" xr:uid="{312BF6A9-6579-4492-B439-10FB396EBCB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Analyse de l'impact des opportunités et des risques sur les coûts</t>
      </text>
    </comment>
    <comment ref="E7" authorId="3" shapeId="0" xr:uid="{B242CA71-B5A8-4BDF-80B2-9B95C831CE3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Assurer la flexibilité d’utilisation et la capacité d’adaptation en tenant compte des changements potentiels d’utilisation et des nouvelles exigences</t>
      </text>
    </comment>
    <comment ref="E8" authorId="4" shapeId="0" xr:uid="{78C63F7B-F599-42AB-8CD3-DA469126400F}">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Faciliter la maintenance, la remise en état et la déconstruction
</t>
      </text>
    </comment>
    <comment ref="E9" authorId="5" shapeId="0" xr:uid="{0CFD22C9-E34E-479A-93D6-537F5F12A6E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Évaluation et optimisation du projet ou du réseau d’infrastructure sur le plan de l’économie publique</t>
      </text>
    </comment>
    <comment ref="E10" authorId="6" shapeId="0" xr:uid="{317394FD-8420-4391-AD67-A2C4B4909ECC}">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Suivi des coûts et des avantages externes du projet d’infrastructure tout au long de sa durée de vie
</t>
      </text>
    </comment>
    <comment ref="E11" authorId="7" shapeId="0" xr:uid="{58DEB56E-0A37-4701-9E93-F2611376DA8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Utiliser les effets de synergie entre divers projets</t>
      </text>
    </comment>
    <comment ref="E12" authorId="8" shapeId="0" xr:uid="{86CFF3E3-D6AA-415B-B877-8E638614C4F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Prise en compte adéquate des matières premières régionales à disposition pour la réalisation</t>
      </text>
    </comment>
    <comment ref="E13" authorId="9" shapeId="0" xr:uid="{076C5DD7-15B7-48B7-9FF6-E0DCC692383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Prise en compte adéquate des compétences et des ressources en personnel régionales</t>
      </text>
    </comment>
    <comment ref="E14" authorId="10" shapeId="0" xr:uid="{D78FCA69-ED46-464E-B3F5-3FE613C5150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Prise en compte de l’amélioration de l’attractivité de la région dans le développement du projet
</t>
      </text>
    </comment>
    <comment ref="E15" authorId="11" shapeId="0" xr:uid="{C84C2185-6AD8-4E02-8757-EC6427857B4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Éviter ou réduire les conséquences économiques dues aux restrictions de l’accès pendant les travaux et l’exploitation</t>
      </text>
    </comment>
    <comment ref="E16" authorId="12" shapeId="0" xr:uid="{8737F71E-D4BD-4499-BAC9-FC40B4426A0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Utilisation efficace et pérenne des infrastructures existantes</t>
      </text>
    </comment>
    <comment ref="E17" authorId="13" shapeId="0" xr:uid="{287A5BAA-B67E-4C49-A03C-866373406D3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Encourager l’utilisation multifonctionnelle ou commune des infrastructures existantes ou futures</t>
      </text>
    </comment>
    <comment ref="E18" authorId="14" shapeId="0" xr:uid="{4DA9512D-A1EB-4F86-ADED-0E93407151D4}">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Assurer le financement à long terme de l’infrastructure sur l’ensemble du cycle de vie
</t>
      </text>
    </comment>
    <comment ref="E19" authorId="15" shapeId="0" xr:uid="{8BDFA19C-C8B8-4520-B6E5-54545F0E6DF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Parvenir à un taux élevé de couverture des coûts pour assurer durablement les finances après la réalisation de l’infrastructure</t>
      </text>
    </comment>
    <comment ref="E20" authorId="16" shapeId="0" xr:uid="{02241F2C-F99F-48E5-93BC-7E37C01C4F7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Assurer les possibilités de financement pour les scénarios d’urgence et de cas spéciaux</t>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tc={536F3944-0B1B-48C7-AB63-5A4C9539735D}</author>
    <author>tc={211590CA-DEB8-4E9E-95AF-3B9AB0EF0724}</author>
    <author>tc={22E85FD2-3D57-400E-9B80-A02E44FB5406}</author>
  </authors>
  <commentList>
    <comment ref="C7" authorId="0" shapeId="0" xr:uid="{536F3944-0B1B-48C7-AB63-5A4C9539735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Empêcher les répercussions qualitatives et chimiques sur les eaux superficielles et la nappe phréatique</t>
      </text>
    </comment>
    <comment ref="C8" authorId="1" shapeId="0" xr:uid="{211590CA-DEB8-4E9E-95AF-3B9AB0EF0724}">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Protection du cycle hydrologique naturel et de la dynamique des cours d’eau
</t>
      </text>
    </comment>
    <comment ref="C9" authorId="2" shapeId="0" xr:uid="{22E85FD2-3D57-400E-9B80-A02E44FB5406}">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Minimiser la consommation d’eau et optimiser l’approvisionnement en eau</t>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tc={260BC142-4808-4EF8-9D79-BBED9F441F9F}</author>
    <author>tc={295280AC-A852-4AE5-9775-590585E58A0C}</author>
    <author>tc={F4BDE649-5C83-46B2-9010-6D6AFB8C233D}</author>
  </authors>
  <commentList>
    <comment ref="C7" authorId="0" shapeId="0" xr:uid="{260BC142-4808-4EF8-9D79-BBED9F441F9F}">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Développement de la biodiversité par la conservation et la reconstitution des milieux naturels
</t>
      </text>
    </comment>
    <comment ref="C8" authorId="1" shapeId="0" xr:uid="{295280AC-A852-4AE5-9775-590585E58A0C}">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Maintien ou reconstitution des systèmes de liaisons biologiques
</t>
      </text>
    </comment>
    <comment ref="C9" authorId="2" shapeId="0" xr:uid="{F4BDE649-5C83-46B2-9010-6D6AFB8C233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Éviter la propagation d’espèces envahissantes
</t>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tc={1792E146-BE26-4EC4-8E4E-F04551A6C5B5}</author>
    <author>tc={EA4C737E-2305-478D-95E5-26804888D093}</author>
  </authors>
  <commentList>
    <comment ref="C7" authorId="0" shapeId="0" xr:uid="{1792E146-BE26-4EC4-8E4E-F04551A6C5B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Éviter ou atténuer les dommages aux ouvrages dus aux dangers naturels tout au long de la durée de vie</t>
      </text>
    </comment>
    <comment ref="C8" authorId="1" shapeId="0" xr:uid="{EA4C737E-2305-478D-95E5-26804888D09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Évaluation de l’influence des changements climatiques sur les risques liés aux dangers naturels</t>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tc={3CB1718F-5DF6-4FD2-B56E-14E9C1F34503}</author>
  </authors>
  <commentList>
    <comment ref="C7" authorId="0" shapeId="0" xr:uid="{3CB1718F-5DF6-4FD2-B56E-14E9C1F3450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Garantir la sécurité pour les êtres humains et la nature lors de l’utilisation et de l’exploitation de l’infrastructure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tc={F30CE1F6-8486-4967-B30F-71572B73BBAC}</author>
    <author>tc={7068D464-2680-4E08-B1DD-7C26E0B092E2}</author>
    <author>tc={FF58DD76-AE75-414C-B59F-5EE9CF97BD63}</author>
    <author>tc={404239D1-0D8A-433F-A40B-5AED7FAD11B3}</author>
    <author>tc={BE62DE93-F0F3-49B2-859D-F60DA7F577E6}</author>
    <author>tc={EFA467F4-55F8-4873-88B1-2D74FAF36118}</author>
    <author>tc={D43046D9-A238-41CF-AD98-2C4AB90BFD16}</author>
    <author>tc={365BE32C-B2A6-4BB5-A8F1-C5A6AE8845EB}</author>
    <author>tc={D071B24B-F6A0-4039-A51F-247A35988B31}</author>
    <author>tc={28CC1503-EA74-4654-B810-52D5E9723B0A}</author>
    <author>tc={D558B8E7-B51F-4934-B9EF-7AFF1EB18FD2}</author>
    <author>tc={F842E9B9-C887-4667-9466-F14F3091252D}</author>
    <author>tc={14E0AA1C-D635-40DB-96F3-F66D6318542D}</author>
    <author>tc={0470E0AF-0099-47EF-849E-C8AE7905CE91}</author>
    <author>tc={987F847C-BB67-479F-BA46-A0C71E0120E0}</author>
    <author>tc={A59B3728-6E34-4229-830A-272F77A37B8B}</author>
    <author>tc={79967BDD-6A55-410A-9007-87EE1267B48D}</author>
    <author>tc={73F7A267-C546-47D7-9C7A-F5838FC238DA}</author>
    <author>tc={07218FC8-D652-45E0-B61C-7D9630D5608F}</author>
    <author>tc={CA56B644-7A6D-470E-A7D9-249E51034755}</author>
    <author>tc={087747BB-0B8B-4477-A735-C5A2685E5361}</author>
    <author>tc={02CBB3D9-B1DB-4B5B-B2D8-013D40071779}</author>
    <author>tc={D42ADC32-4357-4088-B329-73EACF33FE4B}</author>
    <author>tc={7AFF4C07-FCD5-470D-971D-E8CD688B0EA8}</author>
    <author>tc={9279C959-B611-4D5D-9FD0-5AF59165A4F5}</author>
    <author>tc={16477A37-3A1C-4494-907D-25A251051E42}</author>
    <author>tc={C0533B1D-E9C4-425E-9A42-443368D603AC}</author>
    <author>tc={3767387B-D262-4DB4-8EC0-4AF96A0FA7E7}</author>
  </authors>
  <commentList>
    <comment ref="E4" authorId="0" shapeId="0" xr:uid="{F30CE1F6-8486-4967-B30F-71572B73BBA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Minimiser la consommation d’énergie sur l’ensemble du cycle de vie</t>
      </text>
    </comment>
    <comment ref="E5" authorId="1" shapeId="0" xr:uid="{7068D464-2680-4E08-B1DD-7C26E0B092E2}">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Encourager la production et l’utilisation d’énergies renouvelables
</t>
      </text>
    </comment>
    <comment ref="E6" authorId="2" shapeId="0" xr:uid="{FF58DD76-AE75-414C-B59F-5EE9CF97BD6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Optimisation énergétique de l’exploitation et de l’entretien, y compris de la phase des travaux si nécessaire</t>
      </text>
    </comment>
    <comment ref="E7" authorId="3" shapeId="0" xr:uid="{404239D1-0D8A-433F-A40B-5AED7FAD11B3}">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Minimisation du besoin de surface et utilisation prioritaire des surfaces en friche dans les zones d’habitat et les zones industrielles afin de les réintégrer dans le cycle économique ou le cycle naturel
</t>
      </text>
    </comment>
    <comment ref="E8" authorId="4" shapeId="0" xr:uid="{BE62DE93-F0F3-49B2-859D-F60DA7F577E6}">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Minimisation de l’utilisation permanente et temporaire du sol et des atteintes portées à ce dernier
</t>
      </text>
    </comment>
    <comment ref="E9" authorId="5" shapeId="0" xr:uid="{EFA467F4-55F8-4873-88B1-2D74FAF3611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Investigation des sites pollués dans le périmètre du projet</t>
      </text>
    </comment>
    <comment ref="E10" authorId="6" shapeId="0" xr:uid="{D43046D9-A238-41CF-AD98-2C4AB90BFD16}">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Éviter les atteintes nuisibles ou incommodantes dues au site pollué
</t>
      </text>
    </comment>
    <comment ref="E11" authorId="7" shapeId="0" xr:uid="{365BE32C-B2A6-4BB5-A8F1-C5A6AE8845E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Réutilisation ou valorisation des déchets non pollués</t>
      </text>
    </comment>
    <comment ref="E12" authorId="8" shapeId="0" xr:uid="{D071B24B-F6A0-4039-A51F-247A35988B31}">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Réutilisation, valorisation ou élimination adéquate des déchets pollués
</t>
      </text>
    </comment>
    <comment ref="E13" authorId="9" shapeId="0" xr:uid="{28CC1503-EA74-4654-B810-52D5E9723B0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Minimisation de la charge écologique du projet (réduction des besoins en ressources et fourniture de matériaux écologiques)</t>
      </text>
    </comment>
    <comment ref="E14" authorId="10" shapeId="0" xr:uid="{D558B8E7-B51F-4934-B9EF-7AFF1EB18FD2}">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Éviter les substances nuisibles pour l’environnement lors de l’exploitation et de l’entretien
</t>
      </text>
    </comment>
    <comment ref="E15" authorId="11" shapeId="0" xr:uid="{F842E9B9-C887-4667-9466-F14F3091252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Permettre une déconstruction contrôlée de l’infrastructure à la fin de sa durée d’utilisation</t>
      </text>
    </comment>
    <comment ref="E16" authorId="12" shapeId="0" xr:uid="{14E0AA1C-D635-40DB-96F3-F66D6318542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Minimisation des émissions de substances portant atteinte au climat
</t>
      </text>
    </comment>
    <comment ref="E17" authorId="13" shapeId="0" xr:uid="{0470E0AF-0099-47EF-849E-C8AE7905CE9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Compensation des émissions de gaz à effet de serre inévitables</t>
      </text>
    </comment>
    <comment ref="E18" authorId="14" shapeId="0" xr:uid="{987F847C-BB67-479F-BA46-A0C71E0120E0}">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Améliorer le microclimat et réduire l’effet d’îlot de chaleur </t>
      </text>
    </comment>
    <comment ref="E19" authorId="15" shapeId="0" xr:uid="{A59B3728-6E34-4229-830A-272F77A37B8B}">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Réduction des nuisances dues aux polluants atmosphériques et aux odeurs
</t>
      </text>
    </comment>
    <comment ref="E20" authorId="16" shapeId="0" xr:uid="{79967BDD-6A55-410A-9007-87EE1267B48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Réduction des nuisances dues au bruit et aux vibrations</t>
      </text>
    </comment>
    <comment ref="E21" authorId="17" shapeId="0" xr:uid="{73F7A267-C546-47D7-9C7A-F5838FC238D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Réduction des nuisances dues au rayonnement non ionisant (RNI)</t>
      </text>
    </comment>
    <comment ref="E22" authorId="18" shapeId="0" xr:uid="{07218FC8-D652-45E0-B61C-7D9630D5608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Réduction des nuisances dues à la chaleur et à la lumière</t>
      </text>
    </comment>
    <comment ref="E23" authorId="19" shapeId="0" xr:uid="{CA56B644-7A6D-470E-A7D9-249E5103475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Empêcher les répercussions qualitatives et chimiques sur les eaux superficielles et la nappe phréatique
</t>
      </text>
    </comment>
    <comment ref="E24" authorId="20" shapeId="0" xr:uid="{087747BB-0B8B-4477-A735-C5A2685E5361}">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Protection du cycle hydrologique naturel et de la dynamique des cours d’eau
</t>
      </text>
    </comment>
    <comment ref="E25" authorId="21" shapeId="0" xr:uid="{02CBB3D9-B1DB-4B5B-B2D8-013D40071779}">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Minimiser la consommation d’eau et optimiser l’approvisionnement en eau
</t>
      </text>
    </comment>
    <comment ref="E26" authorId="22" shapeId="0" xr:uid="{D42ADC32-4357-4088-B329-73EACF33FE4B}">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Développement de la biodiversité par la conservation et la reconstitution des milieux naturels
</t>
      </text>
    </comment>
    <comment ref="E27" authorId="23" shapeId="0" xr:uid="{7AFF4C07-FCD5-470D-971D-E8CD688B0EA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Maintien ou reconstitution des systèmes de liaisons biologiques</t>
      </text>
    </comment>
    <comment ref="E28" authorId="24" shapeId="0" xr:uid="{9279C959-B611-4D5D-9FD0-5AF59165A4F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Éviter la propagation d’espèces envahissantes</t>
      </text>
    </comment>
    <comment ref="E29" authorId="25" shapeId="0" xr:uid="{16477A37-3A1C-4494-907D-25A251051E4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Éviter ou atténuer les dommages aux ouvrages dus aux dangers naturels tout au long de la durée de vie</t>
      </text>
    </comment>
    <comment ref="E30" authorId="26" shapeId="0" xr:uid="{C0533B1D-E9C4-425E-9A42-443368D603A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Évaluation de l’influence des changements climatiques sur les risques liés aux dangers naturels</t>
      </text>
    </comment>
    <comment ref="E31" authorId="27" shapeId="0" xr:uid="{3767387B-D262-4DB4-8EC0-4AF96A0FA7E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Garantir la sécurité pour les êtres humains et la nature lors de l’utilisation et de l’exploitation de l’infrastructure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tc={1146366B-28E8-48FA-A35A-C77EDE8B5440}</author>
    <author>tc={77FE1EC0-F102-4E2E-8636-BD237BC2C7F4}</author>
    <author>tc={27B722EF-3234-42E6-8B6F-427A2A632DEF}</author>
  </authors>
  <commentList>
    <comment ref="C7" authorId="0" shapeId="0" xr:uid="{1146366B-28E8-48FA-A35A-C77EDE8B544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Contrôle régulier et spécifique au projet de l’applicabilité, du degré de priorité et de la cible de chaque indicateur</t>
      </text>
    </comment>
    <comment ref="C8" authorId="1" shapeId="0" xr:uid="{77FE1EC0-F102-4E2E-8636-BD237BC2C7F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Évaluation de la durabilité « orientée résultats »</t>
      </text>
    </comment>
    <comment ref="C9" authorId="2" shapeId="0" xr:uid="{27B722EF-3234-42E6-8B6F-427A2A632DE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Intégration de la durabilité dans l’organisation du projet</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tc={F97A0917-3CB5-4268-971B-C496AE112F02}</author>
    <author>tc={28AE7B83-3647-433A-A9FB-986B1278093F}</author>
    <author>tc={A4C66563-F0CB-4EF5-BC3A-6C05EEA6DF3A}</author>
  </authors>
  <commentList>
    <comment ref="C7" authorId="0" shapeId="0" xr:uid="{F97A0917-3CB5-4268-971B-C496AE112F0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Détermination des objectifs généraux du projet et des états existant et visé</t>
      </text>
    </comment>
    <comment ref="C8" authorId="1" shapeId="0" xr:uid="{28AE7B83-3647-433A-A9FB-986B1278093F}">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Détermination des objectifs de l’évaluation SNBS
</t>
      </text>
    </comment>
    <comment ref="C9" authorId="2" shapeId="0" xr:uid="{A4C66563-F0CB-4EF5-BC3A-6C05EEA6DF3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Définition du périmètre spatial et temporel de l’évaluation SNBS</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tc={2FA480AC-717B-4876-92EC-0FCA7881F519}</author>
    <author>tc={46CAEB06-88D2-484B-888B-24CC1E3AF2B1}</author>
  </authors>
  <commentList>
    <comment ref="C7" authorId="0" shapeId="0" xr:uid="{2FA480AC-717B-4876-92EC-0FCA7881F51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Identification des conflits d’objectifs et risques et recherche de solutions</t>
      </text>
    </comment>
    <comment ref="C8" authorId="1" shapeId="0" xr:uid="{46CAEB06-88D2-484B-888B-24CC1E3AF2B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Identification et exploitation des synergies et opportunités</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tc={221D59DE-B309-46A5-B865-FDF07271A58F}</author>
    <author>tc={D389209B-120E-41F2-8781-45481C6A55EC}</author>
  </authors>
  <commentList>
    <comment ref="C7" authorId="0" shapeId="0" xr:uid="{221D59DE-B309-46A5-B865-FDF07271A58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Coordination du projet avec les exigences de l’aménagement du territoire</t>
      </text>
    </comment>
    <comment ref="C8" authorId="1" shapeId="0" xr:uid="{D389209B-120E-41F2-8781-45481C6A55E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Préserver les paysages, les sites construits et l’espace culturel</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tc={EB930B65-62FC-40D6-8E01-01EABCBF432D}</author>
    <author>tc={09FCFD70-B01A-4022-B66B-5879479F2666}</author>
    <author>tc={FFA60887-0A13-4811-97C0-0BD82290A194}</author>
  </authors>
  <commentList>
    <comment ref="C7" authorId="0" shapeId="0" xr:uid="{EB930B65-62FC-40D6-8E01-01EABCBF432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Sauvegarde et valorisation des liaisons fonctionnelles dans les environs du projet
</t>
      </text>
    </comment>
    <comment ref="C8" authorId="1" shapeId="0" xr:uid="{09FCFD70-B01A-4022-B66B-5879479F2666}">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Maintien de l’espace public et des espaces ouverts et de détente</t>
      </text>
    </comment>
    <comment ref="C9" authorId="2" shapeId="0" xr:uid="{FFA60887-0A13-4811-97C0-0BD82290A194}">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Préserver la vue et le panorama pour les riverains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<sst xmlns="http://schemas.openxmlformats.org/spreadsheetml/2006/main" count="1260" uniqueCount="400">
  <si>
    <t>Total</t>
  </si>
  <si>
    <t>G</t>
  </si>
  <si>
    <t>W</t>
  </si>
  <si>
    <t>U</t>
  </si>
  <si>
    <t>G 1</t>
  </si>
  <si>
    <t>W 1</t>
  </si>
  <si>
    <t>U 3</t>
  </si>
  <si>
    <t xml:space="preserve">G 2 </t>
  </si>
  <si>
    <t xml:space="preserve">G 3 </t>
  </si>
  <si>
    <t xml:space="preserve">W 2 </t>
  </si>
  <si>
    <t xml:space="preserve">W 3 </t>
  </si>
  <si>
    <t>G 1.1</t>
  </si>
  <si>
    <t>G 1.2</t>
  </si>
  <si>
    <t>G 1.3</t>
  </si>
  <si>
    <t>G 2.1</t>
  </si>
  <si>
    <t>G 2.2</t>
  </si>
  <si>
    <t>G 2.3</t>
  </si>
  <si>
    <t>G 2.4</t>
  </si>
  <si>
    <t>G 3.1</t>
  </si>
  <si>
    <t>G 3.2</t>
  </si>
  <si>
    <t>W 1.1</t>
  </si>
  <si>
    <t>W 1.2</t>
  </si>
  <si>
    <t>W 2.1</t>
  </si>
  <si>
    <t>W 2.2</t>
  </si>
  <si>
    <t>W 2.3</t>
  </si>
  <si>
    <t>W 3.1</t>
  </si>
  <si>
    <t>U 1.1</t>
  </si>
  <si>
    <t>U 1.2</t>
  </si>
  <si>
    <t>U 1.3</t>
  </si>
  <si>
    <t>U 2.1</t>
  </si>
  <si>
    <t>U 2.2</t>
  </si>
  <si>
    <t>U 2.3</t>
  </si>
  <si>
    <t>U 2.4</t>
  </si>
  <si>
    <t>U 3.1</t>
  </si>
  <si>
    <t>U 3.2</t>
  </si>
  <si>
    <t>U 1.4</t>
  </si>
  <si>
    <t>U 1.5</t>
  </si>
  <si>
    <t>U 1</t>
  </si>
  <si>
    <t>U 2</t>
  </si>
  <si>
    <t>A</t>
  </si>
  <si>
    <t>G 1.1.1</t>
  </si>
  <si>
    <t>G 1.1.2</t>
  </si>
  <si>
    <t>G 1.2.1</t>
  </si>
  <si>
    <t>G 1.2.2</t>
  </si>
  <si>
    <t>G 1.2.3</t>
  </si>
  <si>
    <t>G 1.3.1</t>
  </si>
  <si>
    <t>G 1.3.2</t>
  </si>
  <si>
    <t>G 1.3.3</t>
  </si>
  <si>
    <t>G 2.1.1</t>
  </si>
  <si>
    <t>G 2.1.2</t>
  </si>
  <si>
    <t>G 2.2.1</t>
  </si>
  <si>
    <t>G 2.3.1</t>
  </si>
  <si>
    <t>G 2.3.2</t>
  </si>
  <si>
    <t>G 2.4.1</t>
  </si>
  <si>
    <t>G 2.4.2</t>
  </si>
  <si>
    <t>G 2.4.3</t>
  </si>
  <si>
    <t>G 2.4.4</t>
  </si>
  <si>
    <t>G 3.1.1</t>
  </si>
  <si>
    <t>G 3.1.2</t>
  </si>
  <si>
    <t>G 3.1.3</t>
  </si>
  <si>
    <t>G 3.2.1</t>
  </si>
  <si>
    <t>G 3.2.2</t>
  </si>
  <si>
    <t>W 1.1.1</t>
  </si>
  <si>
    <t>W 1.1.2</t>
  </si>
  <si>
    <t>W 1.1.3</t>
  </si>
  <si>
    <t>W 1.2.1</t>
  </si>
  <si>
    <t>W 1.2.2</t>
  </si>
  <si>
    <t>W 2.1.1</t>
  </si>
  <si>
    <t>W 2.1.2</t>
  </si>
  <si>
    <t>W 2.1.3</t>
  </si>
  <si>
    <t>W 2.2.1</t>
  </si>
  <si>
    <t>W 2.2.2</t>
  </si>
  <si>
    <t>W 2.2.3</t>
  </si>
  <si>
    <t>W 2.2.4</t>
  </si>
  <si>
    <t>W 2.3.1</t>
  </si>
  <si>
    <t>W 2.3.2</t>
  </si>
  <si>
    <t>W 3.1.1</t>
  </si>
  <si>
    <t>W 3.1.2</t>
  </si>
  <si>
    <t>W 3.1.3</t>
  </si>
  <si>
    <t>U 1.1.1</t>
  </si>
  <si>
    <t>U 1.1.2</t>
  </si>
  <si>
    <t>U 1.1.3</t>
  </si>
  <si>
    <t>U 1.2.1</t>
  </si>
  <si>
    <t>U 1.2.2</t>
  </si>
  <si>
    <t>U 1.3.1</t>
  </si>
  <si>
    <t>U 1.3.2</t>
  </si>
  <si>
    <t>U 1.4.1</t>
  </si>
  <si>
    <t>U 1.4.2</t>
  </si>
  <si>
    <t>U 1.5.1</t>
  </si>
  <si>
    <t>U 1.5.2</t>
  </si>
  <si>
    <t>U 1.5.3</t>
  </si>
  <si>
    <t>U 2.1.1</t>
  </si>
  <si>
    <t>U 2.1.2</t>
  </si>
  <si>
    <t>U 2.1.3</t>
  </si>
  <si>
    <t>U 2.2.1</t>
  </si>
  <si>
    <t>U 2.2.2</t>
  </si>
  <si>
    <t>U 2.2.3</t>
  </si>
  <si>
    <t>U 2.3.1</t>
  </si>
  <si>
    <t>U 2.3.2</t>
  </si>
  <si>
    <t>U 2.3.3</t>
  </si>
  <si>
    <t>U 2.4.1</t>
  </si>
  <si>
    <t>U 2.4.2</t>
  </si>
  <si>
    <t>U 2.4.3</t>
  </si>
  <si>
    <t>U 3.1.1</t>
  </si>
  <si>
    <t>U 3.1.2</t>
  </si>
  <si>
    <t>U 3.2.1</t>
  </si>
  <si>
    <t>Ø</t>
  </si>
  <si>
    <t>U 2.2.4</t>
  </si>
  <si>
    <t xml:space="preserve"> - </t>
  </si>
  <si>
    <t>Clause de non-responsabilité</t>
  </si>
  <si>
    <t>Indicateur</t>
  </si>
  <si>
    <t>Exigences remplies</t>
  </si>
  <si>
    <t>Exigences partiellement remplies</t>
  </si>
  <si>
    <t>Exigences non remplies</t>
  </si>
  <si>
    <t>Domaines</t>
  </si>
  <si>
    <t>Thèmes</t>
  </si>
  <si>
    <t>Critères</t>
  </si>
  <si>
    <t>Évaluation</t>
  </si>
  <si>
    <t>Points</t>
  </si>
  <si>
    <t xml:space="preserve"> Max. possible</t>
  </si>
  <si>
    <t>Indicateurs</t>
  </si>
  <si>
    <t>Taux de réalisation</t>
  </si>
  <si>
    <t>Critères (du max. possible)</t>
  </si>
  <si>
    <t>Résultat</t>
  </si>
  <si>
    <t>Conflits d'objectifs et synergies</t>
  </si>
  <si>
    <t>Société</t>
  </si>
  <si>
    <t>Développement territorial et zone d'habitat</t>
  </si>
  <si>
    <t>Aménagement du territoire, paysages, sites construits et espace culturel</t>
  </si>
  <si>
    <t>Qualité d'habitat et cohabitation</t>
  </si>
  <si>
    <t>Communication et participation</t>
  </si>
  <si>
    <t>Communauté</t>
  </si>
  <si>
    <t>Santé et sécurité</t>
  </si>
  <si>
    <t>Sécurité juridique</t>
  </si>
  <si>
    <t>Protection contre les agressions et la criminalité</t>
  </si>
  <si>
    <t>Économie</t>
  </si>
  <si>
    <t>Économie d'exploitation</t>
  </si>
  <si>
    <t>Économie publique</t>
  </si>
  <si>
    <t>Financement</t>
  </si>
  <si>
    <t>Environnement</t>
  </si>
  <si>
    <t>Matières premières, énergie et sol</t>
  </si>
  <si>
    <t>Nature et environnement</t>
  </si>
  <si>
    <t>Prévention des risques</t>
  </si>
  <si>
    <t>Résultat de l'évaluation:</t>
  </si>
  <si>
    <t>Atteintes environnementales</t>
  </si>
  <si>
    <t>Dangers naturels</t>
  </si>
  <si>
    <t>Indicateurs non remplis:</t>
  </si>
  <si>
    <t>Indicateurs partiellement remplis:</t>
  </si>
  <si>
    <t>Indicateurs remplis:</t>
  </si>
  <si>
    <t>Données de l'objet</t>
  </si>
  <si>
    <t>Projet test</t>
  </si>
  <si>
    <t>années</t>
  </si>
  <si>
    <t>Applicable</t>
  </si>
  <si>
    <t>Cible</t>
  </si>
  <si>
    <t>Commentaire/motivation</t>
  </si>
  <si>
    <t>Référence dispositions internes</t>
  </si>
  <si>
    <t>Mesures</t>
  </si>
  <si>
    <t>Rempli</t>
  </si>
  <si>
    <t>Partiellement rempli</t>
  </si>
  <si>
    <t>Non rempli</t>
  </si>
  <si>
    <r>
      <t xml:space="preserve">Objectif: </t>
    </r>
    <r>
      <rPr>
        <sz val="9"/>
        <color theme="1"/>
        <rFont val="Arial Narrow"/>
        <family val="2"/>
      </rPr>
      <t>Intégrer le projet dans l’aménagement du territoire ; maintenir et renforcer les sites culturels, les espaces de loisir de proximité et d’identification, les monuments culturels, les géotopes et les sites archéologiques.</t>
    </r>
  </si>
  <si>
    <r>
      <t xml:space="preserve">Objectif: </t>
    </r>
    <r>
      <rPr>
        <sz val="9"/>
        <color theme="1"/>
        <rFont val="Arial Narrow"/>
        <family val="2"/>
      </rPr>
      <t>Maintenir et favoriser les potentiels de développement social et culturel des espaces d’habitat, renforcer les liaisons fonctionnelles.</t>
    </r>
  </si>
  <si>
    <r>
      <t xml:space="preserve">Objectif: </t>
    </r>
    <r>
      <rPr>
        <sz val="9"/>
        <color theme="1"/>
        <rFont val="Arial Narrow"/>
        <family val="2"/>
      </rPr>
      <t>Faciliter l’accès à l’infrastructure, augmenter la qualité de séjour, minimiser les atteintes.</t>
    </r>
  </si>
  <si>
    <r>
      <rPr>
        <b/>
        <sz val="9"/>
        <color theme="1"/>
        <rFont val="Arial Narrow"/>
        <family val="2"/>
      </rPr>
      <t xml:space="preserve">Objectif: </t>
    </r>
    <r>
      <rPr>
        <sz val="9"/>
        <color theme="1"/>
        <rFont val="Arial Narrow"/>
        <family val="2"/>
      </rPr>
      <t>Faire participer les intervenants concernés à temps, informer publiquement de façon transparente et dans les temps.</t>
    </r>
  </si>
  <si>
    <r>
      <t xml:space="preserve">Objectif: </t>
    </r>
    <r>
      <rPr>
        <sz val="9"/>
        <color theme="1"/>
        <rFont val="Arial Narrow"/>
        <family val="2"/>
      </rPr>
      <t>Respecter la législation dans les domaines du social et du travail (y c. les normes de base de l’Organisation international du travail [OIT]).</t>
    </r>
  </si>
  <si>
    <r>
      <t>Objectif:</t>
    </r>
    <r>
      <rPr>
        <sz val="9"/>
        <color theme="1"/>
        <rFont val="Arial Narrow"/>
        <family val="2"/>
      </rPr>
      <t xml:space="preserve"> Prise en compte, pour le projet et sa planification, des conditions juridiques cadres.</t>
    </r>
  </si>
  <si>
    <r>
      <t xml:space="preserve">Objectif: </t>
    </r>
    <r>
      <rPr>
        <sz val="9"/>
        <color theme="1"/>
        <rFont val="Arial Narrow"/>
        <family val="2"/>
      </rPr>
      <t>Répartir de façon équitable les coûts, l’utilité et la prise en charge des risques entre les usagers, les groupes de population, les régions et les générations futures.</t>
    </r>
  </si>
  <si>
    <r>
      <rPr>
        <b/>
        <sz val="9"/>
        <color theme="1"/>
        <rFont val="Arial Narrow"/>
        <family val="2"/>
      </rPr>
      <t>Objectif:</t>
    </r>
    <r>
      <rPr>
        <sz val="9"/>
        <color theme="1"/>
        <rFont val="Arial Narrow"/>
        <family val="2"/>
      </rPr>
      <t xml:space="preserve"> Minimiser la vulnérabilité des infrastructures critiques et permettre un sentiment de sécurité élevé pour les usagers et les personnes concernées.</t>
    </r>
  </si>
  <si>
    <t>Partiellement rempl</t>
  </si>
  <si>
    <r>
      <rPr>
        <b/>
        <sz val="9"/>
        <color theme="1"/>
        <rFont val="Arial Narrow"/>
        <family val="2"/>
      </rPr>
      <t>Objectif:</t>
    </r>
    <r>
      <rPr>
        <sz val="9"/>
        <color theme="1"/>
        <rFont val="Arial Narrow"/>
        <family val="2"/>
      </rPr>
      <t xml:space="preserve"> Diminuer la consommation des ressources et restreindre les nuisances environnementales lors de la production, de la fabrication, du transport et de la mise en œuvre des matériaux de construction et des matériaux auxiliaires.</t>
    </r>
  </si>
  <si>
    <t>Polluants atmosphériques et odeurs</t>
  </si>
  <si>
    <r>
      <rPr>
        <b/>
        <sz val="9"/>
        <color theme="1"/>
        <rFont val="Arial Narrow"/>
        <family val="2"/>
      </rPr>
      <t>Objectif:</t>
    </r>
    <r>
      <rPr>
        <sz val="9"/>
        <color theme="1"/>
        <rFont val="Arial Narrow"/>
        <family val="2"/>
      </rPr>
      <t xml:space="preserve"> Assurer la protection des eaux superficielles et de la nappe phréatique sur les plans qualitatif et quantitatif (y c. les espaces réservés aux eaux). Viser une gestion des eaux de pluie le plus proche possible de l’état naturel.</t>
    </r>
  </si>
  <si>
    <r>
      <rPr>
        <b/>
        <sz val="9"/>
        <color theme="1"/>
        <rFont val="Arial Narrow"/>
        <family val="2"/>
      </rPr>
      <t>Objectif:</t>
    </r>
    <r>
      <rPr>
        <sz val="9"/>
        <color theme="1"/>
        <rFont val="Arial Narrow"/>
        <family val="2"/>
      </rPr>
      <t xml:space="preserve"> Adapter le projet au paysage et maintenir les milieux naturels et les corridors de liaison ; reconstituer des milieux naturels de même valeur ou en créer des nouveaux qui soient fonctionnels sur le plan écologique. Lutter contre les espèces envahissantes et éviter leur propagation.</t>
    </r>
  </si>
  <si>
    <r>
      <rPr>
        <b/>
        <sz val="9"/>
        <color theme="1"/>
        <rFont val="Arial Narrow"/>
        <family val="2"/>
      </rPr>
      <t>Objectif:</t>
    </r>
    <r>
      <rPr>
        <sz val="9"/>
        <color theme="1"/>
        <rFont val="Arial Narrow"/>
        <family val="2"/>
      </rPr>
      <t xml:space="preserve"> Éviter ou au minimum restreindre les dommages aux ouvrages dus aux dangers naturels tout au long de la durée de vie ; prendre en compte la prévention et la maîtrise des dommages ainsi que la remise en état.</t>
    </r>
  </si>
  <si>
    <r>
      <rPr>
        <b/>
        <sz val="9"/>
        <color theme="1"/>
        <rFont val="Arial Narrow"/>
        <family val="2"/>
      </rPr>
      <t>Objectif:</t>
    </r>
    <r>
      <rPr>
        <sz val="9"/>
        <color theme="1"/>
        <rFont val="Arial Narrow"/>
        <family val="2"/>
      </rPr>
      <t xml:space="preserve"> Garantir la sécurité de l’humain et de l’environnement lors de l’utilisation et de l’exploitation de l’infrastructure.</t>
    </r>
  </si>
  <si>
    <t>Accidents majeurs et marchandises dangereuses</t>
  </si>
  <si>
    <t>Mesures (tirées des indicateurs)</t>
  </si>
  <si>
    <t>Délai</t>
  </si>
  <si>
    <t>Non applicable</t>
  </si>
  <si>
    <t>Légende</t>
  </si>
  <si>
    <t>Valeurs effectives indicateur</t>
  </si>
  <si>
    <t>Évaluation de l'indicateur: 2 = rempli, 1 = partiellement rempli, 0 = non rempli</t>
  </si>
  <si>
    <t>Conflits d’objectifs et synergies</t>
  </si>
  <si>
    <t>Développement territorial et zone d’habitat</t>
  </si>
  <si>
    <t>Qualité d’habitat et cohabitation</t>
  </si>
  <si>
    <t>Économie d’exploitation</t>
  </si>
  <si>
    <r>
      <t>Objectif:</t>
    </r>
    <r>
      <rPr>
        <sz val="9"/>
        <color theme="1"/>
        <rFont val="Arial Narrow"/>
        <family val="2"/>
      </rPr>
      <t xml:space="preserve"> Optimiser les projets ou les réseaux d’infrastructure du point de vue du rapport coûts-avantages sur l’ensemble du cycle de vie.</t>
    </r>
  </si>
  <si>
    <r>
      <t>Objectif:</t>
    </r>
    <r>
      <rPr>
        <sz val="9"/>
        <color theme="1"/>
        <rFont val="Arial Narrow"/>
        <family val="2"/>
      </rPr>
      <t xml:space="preserve"> Assurer la flexibilité d’utilisation et la capacité d’adaptation afin de permettre des modifications ultérieures de l’utilisation et de pouvoir répondre à de nouvelles exigences et créer des conditions qui permettent de faciliter la maintenance, la remise en état et la déconstruction.</t>
    </r>
  </si>
  <si>
    <r>
      <rPr>
        <b/>
        <sz val="9"/>
        <color theme="1"/>
        <rFont val="Arial Narrow"/>
        <family val="2"/>
      </rPr>
      <t>Objectif:</t>
    </r>
    <r>
      <rPr>
        <sz val="9"/>
        <color theme="1"/>
        <rFont val="Arial Narrow"/>
        <family val="2"/>
      </rPr>
      <t xml:space="preserve"> Prévoir un système adapté de financement à long terme pour les coûts d’investissement, d’exploitation, de remise en état et de déconstruction.</t>
    </r>
  </si>
  <si>
    <t>Influence des changements climatiques</t>
  </si>
  <si>
    <t>Effectif</t>
  </si>
  <si>
    <t>Ø Cible</t>
  </si>
  <si>
    <t>#NA dans cible</t>
  </si>
  <si>
    <t>#indicateurs</t>
  </si>
  <si>
    <t>Graphique indic.</t>
  </si>
  <si>
    <t>Base évaluation de l'indicateur : 2 = rempli, 1 = partiellement rempli, 0 = non rempli</t>
  </si>
  <si>
    <t>Nom du projet :</t>
  </si>
  <si>
    <t>Nature du projet :</t>
  </si>
  <si>
    <t>Brève description du projet :</t>
  </si>
  <si>
    <t>Maître d'ouvrage :</t>
  </si>
  <si>
    <r>
      <t>Objectif:</t>
    </r>
    <r>
      <rPr>
        <sz val="9"/>
        <color theme="1"/>
        <rFont val="Arial Narrow"/>
        <family val="2"/>
      </rPr>
      <t xml:space="preserve"> Déterminer les objectifs du projet et de l’évaluation, déterminer les limites du projet (espace de planification) et le périmètre d’impact (espace d’étude) en fonction de la phase.</t>
    </r>
  </si>
  <si>
    <r>
      <rPr>
        <b/>
        <sz val="9"/>
        <color theme="1"/>
        <rFont val="Arial Narrow"/>
        <family val="2"/>
      </rPr>
      <t xml:space="preserve">Objectif: </t>
    </r>
    <r>
      <rPr>
        <sz val="9"/>
        <color theme="1"/>
        <rFont val="Arial Narrow"/>
        <family val="2"/>
      </rPr>
      <t>Préserver et favoriser la santé et la sécurité des intervenants dans le projet et des personnes impactées par le projet.</t>
    </r>
  </si>
  <si>
    <r>
      <rPr>
        <b/>
        <sz val="9"/>
        <color theme="1"/>
        <rFont val="Arial Narrow"/>
        <family val="2"/>
      </rPr>
      <t>Objectif:</t>
    </r>
    <r>
      <rPr>
        <sz val="9"/>
        <color theme="1"/>
        <rFont val="Arial Narrow"/>
        <family val="2"/>
      </rPr>
      <t xml:space="preserve"> Lors de la construction d’une infrastructure, minimiser l’utilisation du sol et les atteintes portées à celui-ci ; minimiser les besoins permanents et temporaires en terrain. Si du terrain supplémentaire est nécessaire, utiliser en priorité les surfaces en friche.</t>
    </r>
  </si>
  <si>
    <t>Sites pollués</t>
  </si>
  <si>
    <t>Ne pas effacer les colonnes</t>
  </si>
  <si>
    <t>Cible domaines</t>
  </si>
  <si>
    <r>
      <t>Objectif:</t>
    </r>
    <r>
      <rPr>
        <sz val="9"/>
        <color theme="1"/>
        <rFont val="Arial Narrow"/>
        <family val="2"/>
      </rPr>
      <t xml:space="preserve"> Évaluer le projet en ce qui concerne les domaines environnement, société et économie et intégrer les améliorations au projet.</t>
    </r>
  </si>
  <si>
    <t>Indicateurs non 
applicables :</t>
  </si>
  <si>
    <t>Évaluation du projet effective</t>
  </si>
  <si>
    <t>Évaluation du projet cible</t>
  </si>
  <si>
    <r>
      <rPr>
        <b/>
        <sz val="10"/>
        <color theme="1"/>
        <rFont val="Arial Narrow"/>
        <family val="2"/>
      </rPr>
      <t>Critère</t>
    </r>
    <r>
      <rPr>
        <sz val="10"/>
        <color theme="1"/>
        <rFont val="Arial Narrow"/>
        <family val="2"/>
      </rPr>
      <t xml:space="preserve">: </t>
    </r>
    <r>
      <rPr>
        <b/>
        <sz val="10"/>
        <color rgb="FF63BE7B"/>
        <rFont val="Arial Narrow"/>
        <family val="2"/>
      </rPr>
      <t>2 points = très bien</t>
    </r>
    <r>
      <rPr>
        <sz val="10"/>
        <color theme="1"/>
        <rFont val="Arial Narrow"/>
        <family val="2"/>
      </rPr>
      <t xml:space="preserve">, </t>
    </r>
    <r>
      <rPr>
        <b/>
        <sz val="10"/>
        <color rgb="FFFFAD69"/>
        <rFont val="Arial Narrow"/>
        <family val="2"/>
      </rPr>
      <t>1 point = suffisant</t>
    </r>
    <r>
      <rPr>
        <sz val="10"/>
        <color theme="1"/>
        <rFont val="Arial Narrow"/>
        <family val="2"/>
      </rPr>
      <t xml:space="preserve">, </t>
    </r>
    <r>
      <rPr>
        <b/>
        <sz val="10"/>
        <color rgb="FFF8696B"/>
        <rFont val="Arial Narrow"/>
        <family val="2"/>
      </rPr>
      <t>0 points = insuffisant</t>
    </r>
  </si>
  <si>
    <t>L’utilisation de l’outil Excel appartenant au présent standard ne crée pas de relation contractuelle entre l’utilisateur et l’association Réseau Construction Durable Suisse (NNBS), sise à Zurich. L’utilisation de l’outil relève de la seule responsabilité de l’utilisateur. L’outil ne fournit que des résultats d’évaluation qualitatifs. Ces résultats n’engagent en aucune façon l’association Réseau Construction Durable Suisse (NNBS). Les résultats ne peuvent pas être transposés à d’autres projets. En utilisant l’outil, l’utilisateur renonce à faire valoir toute demande en responsabilité ou toute autre prétention à l’encontre de NNBS.</t>
  </si>
  <si>
    <t>Note importante : Les feuilles ci-après (sauf les graphiques liés aux critères) ont été formatées pour une visualisation ou impression en A3. Il est possible que le fichier ne s'affiche pas correctement à la première ouverture. Dans ce cas-là, veuillez s'il-vous-plaît régler l'affichage en A3 afin d'obtenir une vue correcte.</t>
  </si>
  <si>
    <t>Nombre d'indicateurs de chaque catégorie (du total de 75 indicateurs) et leur part respectif</t>
  </si>
  <si>
    <t>Référence</t>
  </si>
  <si>
    <t>Responsable</t>
  </si>
  <si>
    <t>Coût</t>
  </si>
  <si>
    <t>Moyenne</t>
  </si>
  <si>
    <t>Haute</t>
  </si>
  <si>
    <t>Basse</t>
  </si>
  <si>
    <t>Impact de la mesure</t>
  </si>
  <si>
    <t>Priorité</t>
  </si>
  <si>
    <t xml:space="preserve">Atteintes environnementales </t>
  </si>
  <si>
    <t>Domaine</t>
  </si>
  <si>
    <t>Applicabilité</t>
  </si>
  <si>
    <t xml:space="preserve">Vue et panorama
</t>
  </si>
  <si>
    <t xml:space="preserve">Indicateur
</t>
  </si>
  <si>
    <t xml:space="preserve">Aménagement du territoire
</t>
  </si>
  <si>
    <r>
      <rPr>
        <b/>
        <sz val="10"/>
        <color theme="1"/>
        <rFont val="Arial Narrow"/>
        <family val="2"/>
      </rPr>
      <t>Priorité</t>
    </r>
    <r>
      <rPr>
        <sz val="10"/>
        <color theme="1"/>
        <rFont val="Arial Narrow"/>
        <family val="2"/>
      </rPr>
      <t xml:space="preserve"> : Importance pour le maître d'ouvrage. 3 niveaux sont définis :</t>
    </r>
  </si>
  <si>
    <r>
      <rPr>
        <b/>
        <u/>
        <sz val="10"/>
        <color theme="1"/>
        <rFont val="Arial Narrow"/>
        <family val="2"/>
      </rPr>
      <t>Résultats de l'évaluation</t>
    </r>
    <r>
      <rPr>
        <sz val="10"/>
        <color theme="1"/>
        <rFont val="Arial Narrow"/>
        <family val="2"/>
      </rPr>
      <t xml:space="preserve">
L'onglet « Vue d’ensemble » compile les notes cibles et effectives de tous les indicateurs et donne une évaluation globale ainsi que des valeurs moyennes pour chaque critère et domaine. 
Deux analyses graphiques différentes sont proposées : 
- Un graphique araignée appelé « Radar » avec les valeurs effectives et les valeurs cibles du projet (lorsque ces dernières existent) et une légende qui place les résultats dans un contexte (niveau du critère).
- Un graphique des valeurs effectives et cibles au niveau de l'indicateur, avec une légende qui place le résultat dans un contexte.
Les utilisateurs peuvent ainsi choisir eux-mêmes quel type de graphique ils souhaitent utiliser pour leur communication et leurs activités de relations publiques. </t>
    </r>
  </si>
  <si>
    <t xml:space="preserve">Objectifs du projet
</t>
  </si>
  <si>
    <t xml:space="preserve">Objectifs de l'évaluation SNBS
</t>
  </si>
  <si>
    <t xml:space="preserve">Organisation du projet
</t>
  </si>
  <si>
    <t xml:space="preserve">Signalétique
</t>
  </si>
  <si>
    <t xml:space="preserve">Équité au sein du projet
</t>
  </si>
  <si>
    <t xml:space="preserve">Scénarios d'urgence
</t>
  </si>
  <si>
    <t xml:space="preserve">Sentiment de sécurité
</t>
  </si>
  <si>
    <t xml:space="preserve">Coûts du cycle de vie
</t>
  </si>
  <si>
    <t xml:space="preserve">Surveillance et entretien
</t>
  </si>
  <si>
    <t xml:space="preserve">Effets de synergie
</t>
  </si>
  <si>
    <t xml:space="preserve">Infrastructures existantes
</t>
  </si>
  <si>
    <t xml:space="preserve">Financement à long terme
</t>
  </si>
  <si>
    <t xml:space="preserve">Financement des risques
</t>
  </si>
  <si>
    <t xml:space="preserve">Énergies renouvelables
</t>
  </si>
  <si>
    <t xml:space="preserve">Bruit et vibrations
</t>
  </si>
  <si>
    <t xml:space="preserve">Rayonnement non ionisant
</t>
  </si>
  <si>
    <t xml:space="preserve">Chaleur et lumière
</t>
  </si>
  <si>
    <t>Valeurs cibles indicateur</t>
  </si>
  <si>
    <t>Délai/Phase</t>
  </si>
  <si>
    <t>Lien vers le Descriptif des critères</t>
  </si>
  <si>
    <t>Commentaire/justification</t>
  </si>
  <si>
    <t>Valeurs effectives
SIA 31</t>
  </si>
  <si>
    <t>Valeurs cibles
SIA 32</t>
  </si>
  <si>
    <t>Valeurs cibles
SIA 31</t>
  </si>
  <si>
    <t>Non applicables
SIA 31</t>
  </si>
  <si>
    <t>Valeurs effectives
SIA 32</t>
  </si>
  <si>
    <t>Valeurs effectives
SIA 52</t>
  </si>
  <si>
    <t>Valeurs cibles
SIA 52</t>
  </si>
  <si>
    <t>Non applicables
SIA 52</t>
  </si>
  <si>
    <t>Commentaire/motivation de la note</t>
  </si>
  <si>
    <t>Note</t>
  </si>
  <si>
    <r>
      <t xml:space="preserve">La seconde étape consiste à traiter les onglets des 29 critères. Chaque indicateur comprend en outre une cellule pour la </t>
    </r>
    <r>
      <rPr>
        <b/>
        <sz val="10"/>
        <color theme="1"/>
        <rFont val="Arial Narrow"/>
        <family val="2"/>
      </rPr>
      <t>note effective</t>
    </r>
    <r>
      <rPr>
        <sz val="10"/>
        <color theme="1"/>
        <rFont val="Arial Narrow"/>
        <family val="2"/>
      </rPr>
      <t xml:space="preserve"> ainsi que des champs pour justifier le respect des exigences y relatives et décrire les mesures permettant d’atteindre les valeurs cibles définies. Les mesures sont réunies dans la feuille « Tableau des mesures » placée en début de document. Une compilation de l'ensemble des données des onglets des 29 critères est disponible dans le « Tableau global ». Cet onglet offre la possibilité de définir l'impact des mesures, les responsables, coûts et délais/phases. Les colonnes sont personnalisables selon les besoins des utilisateurs.</t>
    </r>
  </si>
  <si>
    <r>
      <rPr>
        <i/>
        <u/>
        <sz val="10"/>
        <color theme="1"/>
        <rFont val="Arial Narrow"/>
        <family val="2"/>
      </rPr>
      <t>Remarque</t>
    </r>
    <r>
      <rPr>
        <i/>
        <sz val="10"/>
        <color theme="1"/>
        <rFont val="Arial Narrow"/>
        <family val="2"/>
      </rPr>
      <t xml:space="preserve"> : Le présent document ne permet pas de faire un suivi de plusieurs évaluations. Si les utilisateurs souhaitent évaluer à multiple reprise un projet au cours de son développement, il est recommandé de créer une nouvelle évaluation en dupliquant l'outil Excel complété le plus récent. L'onglet "Radar (évolution)" est à disposition pour représenter plusieurs évalution sur un même radar.</t>
    </r>
  </si>
  <si>
    <t>Informations sur l'objet</t>
  </si>
  <si>
    <t>Type :</t>
  </si>
  <si>
    <t>Domaines / thèmes :</t>
  </si>
  <si>
    <t>Modification / Adaptation</t>
  </si>
  <si>
    <t>Réseau / segment</t>
  </si>
  <si>
    <t>Mobilité / transports</t>
  </si>
  <si>
    <t>Nouvelle construction / remplacement</t>
  </si>
  <si>
    <t>Nœud</t>
  </si>
  <si>
    <t>Énergie</t>
  </si>
  <si>
    <t>Entretien</t>
  </si>
  <si>
    <t>Eau</t>
  </si>
  <si>
    <t>Exploitation</t>
  </si>
  <si>
    <t>Communication</t>
  </si>
  <si>
    <t>Localisation :</t>
  </si>
  <si>
    <t>Chef de projet ou personne de contact du MO :</t>
  </si>
  <si>
    <t>Liste des mandataires et rôle dans le projet :</t>
  </si>
  <si>
    <t>Mandataire</t>
  </si>
  <si>
    <t>Rôle</t>
  </si>
  <si>
    <t>Début et fin du projet (selon planification) :</t>
  </si>
  <si>
    <t>Début et fin des travaux (selon planification) :</t>
  </si>
  <si>
    <t>Phase SIA au début de l'évaluation SNBS du projet :</t>
  </si>
  <si>
    <t>Suivi des évaluations SNBS Infrastructure</t>
  </si>
  <si>
    <t>Easy access</t>
  </si>
  <si>
    <t>Outil Excel complet</t>
  </si>
  <si>
    <t>Date / version</t>
  </si>
  <si>
    <t>Phase SIA</t>
  </si>
  <si>
    <t>Auteur.e</t>
  </si>
  <si>
    <t>Montant des honoraires estimatif :</t>
  </si>
  <si>
    <r>
      <t>CHF</t>
    </r>
    <r>
      <rPr>
        <sz val="8"/>
        <color theme="1"/>
        <rFont val="Arial Narrow"/>
        <family val="2"/>
      </rPr>
      <t xml:space="preserve"> (hors TVA)</t>
    </r>
  </si>
  <si>
    <t>Coûts d'investissement estimatif :</t>
  </si>
  <si>
    <t>Durée d'utilisation prévue (selon convention d'utilisation) :</t>
  </si>
  <si>
    <t>Remarques / Commentaires</t>
  </si>
  <si>
    <t>R</t>
  </si>
  <si>
    <t>Infrastructure de protection</t>
  </si>
  <si>
    <t>R 1.1.1</t>
  </si>
  <si>
    <t>R 1.1.2</t>
  </si>
  <si>
    <t>R 1.1.3</t>
  </si>
  <si>
    <t>R 1.2.1</t>
  </si>
  <si>
    <t>R 1.2.2</t>
  </si>
  <si>
    <t>R 1.2.3</t>
  </si>
  <si>
    <t>R 1.3.1</t>
  </si>
  <si>
    <t>R 1.3.2</t>
  </si>
  <si>
    <t>R 1.2</t>
  </si>
  <si>
    <t>R 1.1</t>
  </si>
  <si>
    <t>R 1.3</t>
  </si>
  <si>
    <t>Objectifs et limites du système</t>
  </si>
  <si>
    <t>Aménagement du territoire, paysages, culture et patrimoine</t>
  </si>
  <si>
    <t>Accessibilité et qualité de séjour</t>
  </si>
  <si>
    <t>Intégrité et conditions de travail</t>
  </si>
  <si>
    <t>Sobriété, équité et achats</t>
  </si>
  <si>
    <t>Sécurité et résilience</t>
  </si>
  <si>
    <t xml:space="preserve">Construction sans obstacles 
</t>
  </si>
  <si>
    <t xml:space="preserve">Communication
</t>
  </si>
  <si>
    <t xml:space="preserve">Conformité juridique et normative
</t>
  </si>
  <si>
    <t xml:space="preserve">Procédures et autorisations
</t>
  </si>
  <si>
    <t xml:space="preserve">Sobriété et services de base
</t>
  </si>
  <si>
    <t xml:space="preserve">Achats durables
</t>
  </si>
  <si>
    <t xml:space="preserve">Sécurité
</t>
  </si>
  <si>
    <t xml:space="preserve">Résilience
</t>
  </si>
  <si>
    <t xml:space="preserve">Robustesse
</t>
  </si>
  <si>
    <t xml:space="preserve">Paysage, culture et patrimoine
</t>
  </si>
  <si>
    <t xml:space="preserve">Espace public et de détente
</t>
  </si>
  <si>
    <t xml:space="preserve">Morcellement
</t>
  </si>
  <si>
    <t>Efficience du cycle de vie</t>
  </si>
  <si>
    <t xml:space="preserve">Analyse économique des risques
</t>
  </si>
  <si>
    <t>Capacité d’adaptation, démontabilité et réemploi</t>
  </si>
  <si>
    <t xml:space="preserve">Capacité d'adaptation
</t>
  </si>
  <si>
    <t xml:space="preserve">Démontabilité et réemploi 
</t>
  </si>
  <si>
    <t>Coûts et avantages externes</t>
  </si>
  <si>
    <t xml:space="preserve">Analyse des externalités
</t>
  </si>
  <si>
    <t xml:space="preserve">Monitoring des externalités
</t>
  </si>
  <si>
    <t>Valeur ajoutée régionale</t>
  </si>
  <si>
    <t xml:space="preserve">Provenance des matériaux
</t>
  </si>
  <si>
    <t xml:space="preserve">Attractivité de la région
</t>
  </si>
  <si>
    <t xml:space="preserve">Restrictions d'accès
</t>
  </si>
  <si>
    <t>Valorisation de l'existant et multifonctionnalité</t>
  </si>
  <si>
    <t>Financement durable</t>
  </si>
  <si>
    <t xml:space="preserve">Taux de couverture des coûts
</t>
  </si>
  <si>
    <t>Gestion du sol et des surfaces</t>
  </si>
  <si>
    <t xml:space="preserve">Utilisation des surfaces
</t>
  </si>
  <si>
    <t xml:space="preserve">Gestion du sol
</t>
  </si>
  <si>
    <t>Gestion des déchets et matériaux produits par le chantier</t>
  </si>
  <si>
    <t>Matériaux et ressources</t>
  </si>
  <si>
    <t xml:space="preserve">Besoins en matériaux
</t>
  </si>
  <si>
    <t xml:space="preserve">Méthodes et produits d'entretien
</t>
  </si>
  <si>
    <t xml:space="preserve">Séparabilité
</t>
  </si>
  <si>
    <t>Climat</t>
  </si>
  <si>
    <t xml:space="preserve">Emissions de gaz à effet de serre
</t>
  </si>
  <si>
    <t xml:space="preserve">Compensation carbone
</t>
  </si>
  <si>
    <t xml:space="preserve">Microclimat
</t>
  </si>
  <si>
    <t xml:space="preserve">Eaux </t>
  </si>
  <si>
    <t>Eaux</t>
  </si>
  <si>
    <t>Habitats et biodiversité</t>
  </si>
  <si>
    <t xml:space="preserve">Mise en réseau des milieux
</t>
  </si>
  <si>
    <t>Conditions cadres</t>
  </si>
  <si>
    <t>R 1</t>
  </si>
  <si>
    <t>R1</t>
  </si>
  <si>
    <t xml:space="preserve">Intégrité et conditions de travail
</t>
  </si>
  <si>
    <r>
      <rPr>
        <b/>
        <u/>
        <sz val="10"/>
        <color theme="1"/>
        <rFont val="Arial Narrow"/>
        <family val="2"/>
      </rPr>
      <t>Structure du document</t>
    </r>
    <r>
      <rPr>
        <sz val="10"/>
        <color theme="1"/>
        <rFont val="Arial Narrow"/>
        <family val="2"/>
      </rPr>
      <t xml:space="preserve">
Les feuilles ci-après contiennent :
- une description générale du projet évalué : « Données de l’objet »
- une feuille par domaine pour la définition des applicabilités, priorités et cibles :  « R », « G », « W » et « U »
- les résultats de l'évaluation SNBS Infrastructure sous forme de « Vue d’ensemble » et de graphiques (« Radar », « Graphique indicateurs »)
- une compilation de l'ensemble des données de l'outil Excel : « Tableau global » et « Tableau des mesures »
- une feuille "Radar (évolution)" à disposition des utilisateurs pour suivre l'évolution des évaluations SNBS au fil du temps. Cette feuille doit être complétée manuellement.
- une feuille pour chacun des 29 critères du SNBS Infrastructure, avec leurs indicateurs respectifs : « R1.1 », « R1.2», etc...</t>
    </r>
  </si>
  <si>
    <t>Économicité du cycle de vie</t>
  </si>
  <si>
    <t>Massnahmen (aus Indikatoren)</t>
  </si>
  <si>
    <t xml:space="preserve">Synergies et opportunités
</t>
  </si>
  <si>
    <t xml:space="preserve">Parties prenantes
</t>
  </si>
  <si>
    <t xml:space="preserve">Déchets non pollués
</t>
  </si>
  <si>
    <t xml:space="preserve">Déchets pollués
</t>
  </si>
  <si>
    <t xml:space="preserve">Espèces exotiques envahissantes
</t>
  </si>
  <si>
    <t xml:space="preserve">Risques liés aux dangers naturels
</t>
  </si>
  <si>
    <t xml:space="preserve">Conflits d'objectifs et risques
</t>
  </si>
  <si>
    <t xml:space="preserve">Applicabilité, priorités et cibles
</t>
  </si>
  <si>
    <t xml:space="preserve">Évaluation SNBS
</t>
  </si>
  <si>
    <t xml:space="preserve">Limites de l'évaluation SNBS
</t>
  </si>
  <si>
    <t xml:space="preserve">Besoins énergétiques
</t>
  </si>
  <si>
    <t xml:space="preserve">Monitoring énergétique
</t>
  </si>
  <si>
    <t xml:space="preserve">Qualité de séjour
</t>
  </si>
  <si>
    <t xml:space="preserve">Multifonctionnalité
</t>
  </si>
  <si>
    <t xml:space="preserve">Équité sociale et intergénérationnelle
</t>
  </si>
  <si>
    <t xml:space="preserve">Ressources en personnel
</t>
  </si>
  <si>
    <t xml:space="preserve">Investigation des sites pollués
</t>
  </si>
  <si>
    <t xml:space="preserve">Intervention sur un site pollué
</t>
  </si>
  <si>
    <t xml:space="preserve">Milieux naturels et biodiversité
</t>
  </si>
  <si>
    <t xml:space="preserve">Qualité des eaux
</t>
  </si>
  <si>
    <t xml:space="preserve">Cycle hydrologique
</t>
  </si>
  <si>
    <t xml:space="preserve">Besoins en eau
</t>
  </si>
  <si>
    <r>
      <rPr>
        <b/>
        <u/>
        <sz val="11"/>
        <rFont val="Arial Narrow"/>
        <family val="2"/>
      </rPr>
      <t>Instructions</t>
    </r>
    <r>
      <rPr>
        <sz val="10"/>
        <rFont val="Arial Narrow"/>
        <family val="2"/>
      </rPr>
      <t xml:space="preserve">
Cet outil Excel est basé sur les fiches-indicateurs, version 1.1. Il sert à saisir et à analyser les résultats de l'évaluation effectuée sur la base des exigences figurant dans le document Descriptif des critères. La consultation des fiches-indicateurs du Descriptif des critères est donc indispensable à l’utilisation de cet outil. Elles peuvent être ouvertes dans un navigateur grâce au lien disponible sur chaque onglet critère.</t>
    </r>
  </si>
  <si>
    <r>
      <rPr>
        <b/>
        <u/>
        <sz val="10"/>
        <rFont val="Arial Narrow"/>
        <family val="2"/>
      </rPr>
      <t>Définitions et légendes</t>
    </r>
    <r>
      <rPr>
        <sz val="10"/>
        <rFont val="Arial Narrow"/>
        <family val="2"/>
      </rPr>
      <t xml:space="preserve">
</t>
    </r>
    <r>
      <rPr>
        <b/>
        <sz val="10"/>
        <rFont val="Arial Narrow"/>
        <family val="2"/>
      </rPr>
      <t>Valeur cible</t>
    </r>
    <r>
      <rPr>
        <sz val="10"/>
        <rFont val="Arial Narrow"/>
        <family val="2"/>
      </rPr>
      <t xml:space="preserve"> : État visé par le maître d'ouvrage à l'issue du projet, basé sur les exigences des fiches-indicateurs
</t>
    </r>
    <r>
      <rPr>
        <b/>
        <sz val="10"/>
        <rFont val="Arial Narrow"/>
        <family val="2"/>
      </rPr>
      <t>Note effective</t>
    </r>
    <r>
      <rPr>
        <sz val="10"/>
        <rFont val="Arial Narrow"/>
        <family val="2"/>
      </rPr>
      <t xml:space="preserve"> : État de respect des exigences au moment de l'évaluation, basé sur les exigences des fiches-indicateurs</t>
    </r>
  </si>
  <si>
    <r>
      <t xml:space="preserve">Évaluation des indicateurs - </t>
    </r>
    <r>
      <rPr>
        <sz val="10"/>
        <rFont val="Arial Narrow"/>
        <family val="2"/>
      </rPr>
      <t>notes effectives et valeurs cibles en fonction des exigences des fiches-indicateurs :</t>
    </r>
  </si>
  <si>
    <r>
      <rPr>
        <b/>
        <u/>
        <sz val="10"/>
        <rFont val="Arial Narrow"/>
        <family val="2"/>
      </rPr>
      <t>Mode d'emploi de l'outil</t>
    </r>
    <r>
      <rPr>
        <sz val="10"/>
        <rFont val="Arial Narrow"/>
        <family val="2"/>
      </rPr>
      <t xml:space="preserve">
Dans un premier temps, il faut vérifier si tous les indicateurs peuvent être appliqués (voir aussi R 1.1.1). Cette étape est à réaliser dans les 4 feuilles de domaine « R », « G », « W » et « U ». Les indicateurs </t>
    </r>
    <r>
      <rPr>
        <b/>
        <sz val="10"/>
        <rFont val="Arial Narrow"/>
        <family val="2"/>
      </rPr>
      <t>applicables</t>
    </r>
    <r>
      <rPr>
        <sz val="10"/>
        <rFont val="Arial Narrow"/>
        <family val="2"/>
      </rPr>
      <t xml:space="preserve"> sont indiqués par un « X ». Par la même occasion, on peut fixer le niveau de </t>
    </r>
    <r>
      <rPr>
        <b/>
        <sz val="10"/>
        <rFont val="Arial Narrow"/>
        <family val="2"/>
      </rPr>
      <t>priorité</t>
    </r>
    <r>
      <rPr>
        <sz val="10"/>
        <rFont val="Arial Narrow"/>
        <family val="2"/>
      </rPr>
      <t xml:space="preserve"> des indicateurs  - à l'exception du domaine R - selon l'importance du thème pour le maître d'ouvrage et la valeur </t>
    </r>
    <r>
      <rPr>
        <b/>
        <sz val="10"/>
        <rFont val="Arial Narrow"/>
        <family val="2"/>
      </rPr>
      <t>cible</t>
    </r>
    <r>
      <rPr>
        <sz val="10"/>
        <rFont val="Arial Narrow"/>
        <family val="2"/>
      </rPr>
      <t xml:space="preserve"> en fonction des objectifs de durabilité du projet. Les cibles sont fixées selon l'échelle de notation 2, 1, ou 0 points en fonction des exigences formulées dans les fiches-indicateurs du Descriptif des critères. Si nécessaire, chaque entrée peut être supprimée à nouveau avec le bouton Supprimer (Delete). La définition des priorités et des valeurs cibles n’est pas obligatoire ; les cellules peuvent aussi être laissées vides. 
Ces trois colonnes sont reprises dans les onglets des 29 critères, dans un cadre plus marqué.</t>
    </r>
  </si>
  <si>
    <t>Utilisation du SNBS Infrastructure</t>
  </si>
  <si>
    <r>
      <rPr>
        <b/>
        <sz val="9"/>
        <color theme="1"/>
        <rFont val="Arial Narrow"/>
        <family val="2"/>
      </rPr>
      <t>Objectif:</t>
    </r>
    <r>
      <rPr>
        <sz val="9"/>
        <color theme="1"/>
        <rFont val="Arial Narrow"/>
        <family val="2"/>
      </rPr>
      <t xml:space="preserve"> Identifier et analyser à temps (c.-à-d. pendant qu’il y a encore de la marge pour la décision) les conflits d’objectifs et synergies internes et externes au projet.</t>
    </r>
  </si>
  <si>
    <r>
      <rPr>
        <b/>
        <sz val="9"/>
        <color theme="1"/>
        <rFont val="Arial Narrow"/>
        <family val="2"/>
      </rPr>
      <t>Objectifs:</t>
    </r>
    <r>
      <rPr>
        <sz val="9"/>
        <color theme="1"/>
        <rFont val="Arial Narrow"/>
        <family val="2"/>
      </rPr>
      <t xml:space="preserve"> Optimiser les projets ou les réseaux d’infrastructure du point de vue des externalités économiques positives et négatives. Utiliser les effets de synergie avec d’autres projets voisins.</t>
    </r>
  </si>
  <si>
    <r>
      <rPr>
        <b/>
        <sz val="9"/>
        <color theme="1"/>
        <rFont val="Arial Narrow"/>
        <family val="2"/>
      </rPr>
      <t>Objectif:</t>
    </r>
    <r>
      <rPr>
        <sz val="9"/>
        <color theme="1"/>
        <rFont val="Arial Narrow"/>
        <family val="2"/>
      </rPr>
      <t xml:space="preserve"> Maximiser le développement de l’économie régionale et prendre en compte de manière adéquate les ressources régionales lors de la mise en œuvre.</t>
    </r>
  </si>
  <si>
    <r>
      <rPr>
        <b/>
        <sz val="9"/>
        <color theme="1"/>
        <rFont val="Arial Narrow"/>
        <family val="2"/>
      </rPr>
      <t>Objectif:</t>
    </r>
    <r>
      <rPr>
        <sz val="9"/>
        <color theme="1"/>
        <rFont val="Arial Narrow"/>
        <family val="2"/>
      </rPr>
      <t xml:space="preserve"> Utiliser efficacement de façon pérenne ou regrouper les infrastructures existantes au profit de l’espace adjacent.</t>
    </r>
  </si>
  <si>
    <r>
      <rPr>
        <b/>
        <sz val="9"/>
        <color theme="1"/>
        <rFont val="Arial Narrow"/>
        <family val="2"/>
      </rPr>
      <t>Objectif:</t>
    </r>
    <r>
      <rPr>
        <sz val="9"/>
        <color theme="1"/>
        <rFont val="Arial Narrow"/>
        <family val="2"/>
      </rPr>
      <t xml:space="preserve"> Minimiser la consommation d’énergie sur tout le cycle de vie et favoriser la production et l’utilisation d’énergies renouvelables.</t>
    </r>
  </si>
  <si>
    <r>
      <rPr>
        <b/>
        <sz val="9"/>
        <color theme="1"/>
        <rFont val="Arial Narrow"/>
        <family val="2"/>
      </rPr>
      <t>Objectif:</t>
    </r>
    <r>
      <rPr>
        <sz val="9"/>
        <color theme="1"/>
        <rFont val="Arial Narrow"/>
        <family val="2"/>
      </rPr>
      <t xml:space="preserve"> Lors d’une intervention sur un site pollué, prendre les mesures nécessaires afin d’éviter que les effets du projet ne causent des atteintes nuisibles ou incommodantes.</t>
    </r>
  </si>
  <si>
    <r>
      <rPr>
        <b/>
        <sz val="9"/>
        <color theme="1"/>
        <rFont val="Arial Narrow"/>
        <family val="2"/>
      </rPr>
      <t>Objectif:</t>
    </r>
    <r>
      <rPr>
        <sz val="9"/>
        <color theme="1"/>
        <rFont val="Arial Narrow"/>
        <family val="2"/>
      </rPr>
      <t xml:space="preserve"> La circularité doit être améliorée en réutilisant les matériaux produits sur le chantier en priorité, en les recyclant dans la mesure du possible et en ne les éliminant qu'en dernier recours (selon le principe des 4 R). </t>
    </r>
  </si>
  <si>
    <r>
      <rPr>
        <b/>
        <sz val="9"/>
        <color theme="1"/>
        <rFont val="Arial Narrow"/>
        <family val="2"/>
      </rPr>
      <t>Objectif:</t>
    </r>
    <r>
      <rPr>
        <sz val="9"/>
        <color theme="1"/>
        <rFont val="Arial Narrow"/>
        <family val="2"/>
      </rPr>
      <t xml:space="preserve"> Réduire, respectivement ne pas faire augmenter les atteintes au climat dues aux gaz à effet de serre. Améliorer le microclimat et réduire l’effet d’îlot de chaleur.</t>
    </r>
  </si>
  <si>
    <r>
      <rPr>
        <b/>
        <sz val="9"/>
        <color theme="1"/>
        <rFont val="Arial Narrow"/>
        <family val="2"/>
      </rPr>
      <t>Objectif:</t>
    </r>
    <r>
      <rPr>
        <sz val="9"/>
        <color theme="1"/>
        <rFont val="Arial Narrow"/>
        <family val="2"/>
      </rPr>
      <t xml:space="preserve"> Éviter l’augmentation des nuisances dues aux polluants atmosphériques, aux odeurs, au bruit, aux vibrations, au rayonnement non ionisant (RNI), à la chaleur et à la lumière au-delà des valeurs limites légales, ou les réduire par rapport à la situation actuelle.</t>
    </r>
  </si>
  <si>
    <t>Non applicables
SIA 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</si>
</sst>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6" x14ac:knownFonts="1">
    <font>
      <sz val="11"/>
      <color theme="1"/>
      <name val="Calibri"/>
      <family val="2"/>
      <scheme val="minor"/>
    </font>
    <font>
      <sz val="11"/>
      <color theme="1"/>
      <name val="Calibri"/>
      <family val="2"/>
      <scheme val="minor"/>
    </font>
    <font>
      <u/>
      <sz val="9"/>
      <color theme="10"/>
      <name val="Arial"/>
      <family val="2"/>
    </font>
    <font>
      <sz val="9"/>
      <color theme="1"/>
      <name val="Arial Narrow"/>
      <family val="2"/>
    </font>
    <font>
      <b/>
      <sz val="12"/>
      <color theme="1"/>
      <name val="Arial Narrow"/>
      <family val="2"/>
    </font>
    <font>
      <b/>
      <sz val="14"/>
      <color theme="1"/>
      <name val="Arial Narrow"/>
      <family val="2"/>
    </font>
    <font>
      <sz val="10"/>
      <color theme="1"/>
      <name val="Arial Narrow"/>
      <family val="2"/>
    </font>
    <font>
      <b/>
      <sz val="10"/>
      <color theme="1"/>
      <name val="Arial Narrow"/>
      <family val="2"/>
    </font>
    <font>
      <b/>
      <sz val="9"/>
      <color theme="1"/>
      <name val="Arial Narrow"/>
      <family val="2"/>
    </font>
    <font>
      <b/>
      <sz val="12"/>
      <name val="Arial Narrow"/>
      <family val="2"/>
    </font>
    <font>
      <u/>
      <sz val="11"/>
      <color theme="11"/>
      <name val="Calibri"/>
      <family val="2"/>
      <scheme val="minor"/>
    </font>
    <font>
      <u/>
      <sz val="11"/>
      <color theme="10"/>
      <name val="Calibri"/>
      <family val="2"/>
      <scheme val="minor"/>
    </font>
    <font>
      <sz val="11"/>
      <color theme="1"/>
      <name val="Arial Narrow"/>
      <family val="2"/>
    </font>
    <font>
      <b/>
      <sz val="11"/>
      <color theme="1"/>
      <name val="Arial Narrow"/>
      <family val="2"/>
    </font>
    <font>
      <b/>
      <i/>
      <sz val="10"/>
      <color theme="1"/>
      <name val="Arial Narrow"/>
      <family val="2"/>
    </font>
    <font>
      <sz val="8"/>
      <color theme="1"/>
      <name val="Arial Narrow"/>
      <family val="2"/>
    </font>
    <font>
      <b/>
      <i/>
      <sz val="11"/>
      <color theme="1"/>
      <name val="Arial Narrow"/>
      <family val="2"/>
    </font>
    <font>
      <b/>
      <sz val="11"/>
      <color rgb="FFFF0000"/>
      <name val="Arial Narrow"/>
      <family val="2"/>
    </font>
    <font>
      <b/>
      <sz val="11"/>
      <color theme="0" tint="-0.499984740745262"/>
      <name val="Arial Narrow"/>
      <family val="2"/>
    </font>
    <font>
      <b/>
      <u/>
      <sz val="11"/>
      <color theme="1"/>
      <name val="Arial Narrow"/>
      <family val="2"/>
    </font>
    <font>
      <sz val="10"/>
      <color rgb="FFFF0000"/>
      <name val="Arial Narrow"/>
      <family val="2"/>
    </font>
    <font>
      <sz val="10"/>
      <name val="Arial Narrow"/>
      <family val="2"/>
    </font>
    <font>
      <b/>
      <sz val="11"/>
      <color rgb="FF62C4DD"/>
      <name val="Arial Narrow"/>
      <family val="2"/>
    </font>
    <font>
      <b/>
      <sz val="11"/>
      <color rgb="FF92D050"/>
      <name val="Arial Narrow"/>
      <family val="2"/>
    </font>
    <font>
      <sz val="10"/>
      <color theme="0" tint="-0.499984740745262"/>
      <name val="Arial Narrow"/>
      <family val="2"/>
    </font>
    <font>
      <sz val="10"/>
      <color rgb="FF62C4DD"/>
      <name val="Arial Narrow"/>
      <family val="2"/>
    </font>
    <font>
      <sz val="10"/>
      <color rgb="FF92D050"/>
      <name val="Arial Narrow"/>
      <family val="2"/>
    </font>
    <font>
      <b/>
      <sz val="10"/>
      <color theme="0" tint="-0.499984740745262"/>
      <name val="Arial Narrow"/>
      <family val="2"/>
    </font>
    <font>
      <b/>
      <sz val="10"/>
      <color rgb="FFFF0000"/>
      <name val="Arial Narrow"/>
      <family val="2"/>
    </font>
    <font>
      <b/>
      <sz val="10"/>
      <color rgb="FF62C4DD"/>
      <name val="Arial Narrow"/>
      <family val="2"/>
    </font>
    <font>
      <b/>
      <sz val="10"/>
      <color rgb="FF92D050"/>
      <name val="Arial Narrow"/>
      <family val="2"/>
    </font>
    <font>
      <sz val="9"/>
      <name val="Arial Narrow"/>
      <family val="2"/>
    </font>
    <font>
      <i/>
      <sz val="10"/>
      <color theme="1"/>
      <name val="Arial Narrow"/>
      <family val="2"/>
    </font>
    <font>
      <b/>
      <sz val="14"/>
      <color theme="0"/>
      <name val="Arial Narrow"/>
      <family val="2"/>
    </font>
    <font>
      <b/>
      <sz val="12"/>
      <color theme="0"/>
      <name val="Arial Narrow"/>
      <family val="2"/>
    </font>
    <font>
      <sz val="10"/>
      <color rgb="FFF8696B"/>
      <name val="Arial Narrow"/>
      <family val="2"/>
    </font>
    <font>
      <b/>
      <sz val="9"/>
      <color theme="0" tint="-0.499984740745262"/>
      <name val="Arial Narrow"/>
      <family val="2"/>
    </font>
    <font>
      <b/>
      <sz val="9"/>
      <color rgb="FFDF2626"/>
      <name val="Arial Narrow"/>
      <family val="2"/>
    </font>
    <font>
      <b/>
      <sz val="9"/>
      <color rgb="FF5CBFD9"/>
      <name val="Arial Narrow"/>
      <family val="2"/>
    </font>
    <font>
      <b/>
      <sz val="9"/>
      <color rgb="FF63BE7B"/>
      <name val="Arial Narrow"/>
      <family val="2"/>
    </font>
    <font>
      <b/>
      <sz val="10"/>
      <color rgb="FF63BE7B"/>
      <name val="Arial Narrow"/>
      <family val="2"/>
    </font>
    <font>
      <b/>
      <sz val="10"/>
      <color rgb="FFFFAD69"/>
      <name val="Arial Narrow"/>
      <family val="2"/>
    </font>
    <font>
      <b/>
      <sz val="10"/>
      <color rgb="FFF8696B"/>
      <name val="Arial Narrow"/>
      <family val="2"/>
    </font>
    <font>
      <sz val="9"/>
      <color theme="0" tint="-0.14999847407452621"/>
      <name val="Arial Narrow"/>
      <family val="2"/>
    </font>
    <font>
      <sz val="11"/>
      <color theme="0" tint="-0.14999847407452621"/>
      <name val="Arial Narrow"/>
      <family val="2"/>
    </font>
    <font>
      <b/>
      <sz val="9"/>
      <color theme="0" tint="-0.14999847407452621"/>
      <name val="Arial Narrow"/>
      <family val="2"/>
    </font>
    <font>
      <b/>
      <sz val="20"/>
      <color theme="0" tint="-0.249977111117893"/>
      <name val="Calibri"/>
      <family val="2"/>
    </font>
    <font>
      <b/>
      <sz val="9"/>
      <color theme="0" tint="-0.249977111117893"/>
      <name val="Arial Narrow"/>
      <family val="2"/>
    </font>
    <font>
      <sz val="9"/>
      <color theme="0" tint="-0.249977111117893"/>
      <name val="Arial Narrow"/>
      <family val="2"/>
    </font>
    <font>
      <b/>
      <i/>
      <sz val="9"/>
      <color theme="1"/>
      <name val="Arial Narrow"/>
      <family val="2"/>
    </font>
    <font>
      <sz val="8"/>
      <name val="Calibri"/>
      <family val="2"/>
      <scheme val="minor"/>
    </font>
    <font>
      <b/>
      <sz val="8"/>
      <color theme="1"/>
      <name val="Arial Narrow"/>
      <family val="2"/>
    </font>
    <font>
      <b/>
      <sz val="10"/>
      <color theme="4" tint="-0.249977111117893"/>
      <name val="Arial Narrow"/>
      <family val="2"/>
    </font>
    <font>
      <sz val="10"/>
      <color theme="4" tint="-0.249977111117893"/>
      <name val="Arial Narrow"/>
      <family val="2"/>
    </font>
    <font>
      <sz val="11"/>
      <color theme="0" tint="-0.499984740745262"/>
      <name val="Arial Narrow"/>
      <family val="2"/>
    </font>
    <font>
      <sz val="12"/>
      <color theme="0" tint="-0.499984740745262"/>
      <name val="Arial Narrow"/>
      <family val="2"/>
    </font>
    <font>
      <b/>
      <sz val="9"/>
      <name val="Arial Narrow"/>
      <family val="2"/>
    </font>
    <font>
      <b/>
      <u/>
      <sz val="10"/>
      <color theme="1"/>
      <name val="Arial Narrow"/>
      <family val="2"/>
    </font>
    <font>
      <b/>
      <sz val="10"/>
      <color rgb="FFC50BAA"/>
      <name val="Arial Narrow"/>
      <family val="2"/>
    </font>
    <font>
      <b/>
      <sz val="10"/>
      <color rgb="FFFFC000"/>
      <name val="Arial Narrow"/>
      <family val="2"/>
    </font>
    <font>
      <b/>
      <sz val="10"/>
      <color rgb="FF0070C0"/>
      <name val="Arial Narrow"/>
      <family val="2"/>
    </font>
    <font>
      <u/>
      <sz val="10"/>
      <color theme="10"/>
      <name val="Arial Narrow"/>
      <family val="2"/>
    </font>
    <font>
      <i/>
      <u/>
      <sz val="10"/>
      <color theme="1"/>
      <name val="Arial Narrow"/>
      <family val="2"/>
    </font>
    <font>
      <b/>
      <u/>
      <sz val="11"/>
      <name val="Arial Narrow"/>
      <family val="2"/>
    </font>
    <font>
      <b/>
      <u/>
      <sz val="10"/>
      <name val="Arial Narrow"/>
      <family val="2"/>
    </font>
    <font>
      <b/>
      <sz val="10"/>
      <name val="Arial Narrow"/>
      <family val="2"/>
    </font>
  </fonts>
  <fills count="19">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D0F0A0"/>
        <bgColor indexed="64"/>
      </patternFill>
    </fill>
    <fill>
      <patternFill patternType="solid">
        <fgColor rgb="FFA5DCEB"/>
        <bgColor indexed="64"/>
      </patternFill>
    </fill>
    <fill>
      <patternFill patternType="solid">
        <fgColor rgb="FFFB959F"/>
        <bgColor indexed="64"/>
      </patternFill>
    </fill>
    <fill>
      <patternFill patternType="solid">
        <fgColor theme="0" tint="-4.9989318521683403E-2"/>
        <bgColor indexed="64"/>
      </patternFill>
    </fill>
    <fill>
      <patternFill patternType="solid">
        <fgColor rgb="FFFDA799"/>
        <bgColor indexed="64"/>
      </patternFill>
    </fill>
    <fill>
      <patternFill patternType="solid">
        <fgColor rgb="FF63BE7B"/>
        <bgColor indexed="64"/>
      </patternFill>
    </fill>
    <fill>
      <patternFill patternType="solid">
        <fgColor rgb="FFF8696B"/>
        <bgColor indexed="64"/>
      </patternFill>
    </fill>
    <fill>
      <patternFill patternType="solid">
        <fgColor rgb="FFFFEB84"/>
        <bgColor indexed="64"/>
      </patternFill>
    </fill>
    <fill>
      <patternFill patternType="solid">
        <fgColor rgb="FFDF2626"/>
        <bgColor indexed="64"/>
      </patternFill>
    </fill>
    <fill>
      <patternFill patternType="solid">
        <fgColor rgb="FF5CBFD9"/>
        <bgColor indexed="64"/>
      </patternFill>
    </fill>
    <fill>
      <patternFill patternType="solid">
        <fgColor rgb="FF6CAC34"/>
        <bgColor indexed="64"/>
      </patternFill>
    </fill>
    <fill>
      <patternFill patternType="solid">
        <fgColor theme="2"/>
        <bgColor indexed="64"/>
      </patternFill>
    </fill>
    <fill>
      <patternFill patternType="solid">
        <fgColor rgb="FFFBABAD"/>
        <bgColor indexed="64"/>
      </patternFill>
    </fill>
  </fills>
  <borders count="64">
    <border>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bottom style="medium">
        <color auto="1"/>
      </bottom>
      <diagonal/>
    </border>
    <border>
      <left style="thin">
        <color auto="1"/>
      </left>
      <right style="thin">
        <color auto="1"/>
      </right>
      <top style="thin">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medium">
        <color auto="1"/>
      </left>
      <right/>
      <top style="medium">
        <color auto="1"/>
      </top>
      <bottom/>
      <diagonal/>
    </border>
    <border>
      <left/>
      <right/>
      <top style="medium">
        <color auto="1"/>
      </top>
      <bottom/>
      <diagonal/>
    </border>
    <border>
      <left/>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thin">
        <color auto="1"/>
      </left>
      <right/>
      <top style="thin">
        <color auto="1"/>
      </top>
      <bottom/>
      <diagonal/>
    </border>
    <border>
      <left style="thin">
        <color auto="1"/>
      </left>
      <right style="medium">
        <color auto="1"/>
      </right>
      <top style="medium">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medium">
        <color auto="1"/>
      </bottom>
      <diagonal/>
    </border>
    <border>
      <left style="thin">
        <color auto="1"/>
      </left>
      <right/>
      <top style="medium">
        <color auto="1"/>
      </top>
      <bottom/>
      <diagonal/>
    </border>
    <border>
      <left/>
      <right/>
      <top style="medium">
        <color auto="1"/>
      </top>
      <bottom style="thin">
        <color auto="1"/>
      </bottom>
      <diagonal/>
    </border>
    <border>
      <left/>
      <right/>
      <top style="thin">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top/>
      <bottom/>
      <diagonal/>
    </border>
    <border>
      <left/>
      <right style="thin">
        <color auto="1"/>
      </right>
      <top/>
      <bottom style="medium">
        <color auto="1"/>
      </bottom>
      <diagonal/>
    </border>
    <border>
      <left/>
      <right style="thin">
        <color auto="1"/>
      </right>
      <top style="medium">
        <color auto="1"/>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right style="thin">
        <color rgb="FFF8696B"/>
      </right>
      <top/>
      <bottom/>
      <diagonal/>
    </border>
    <border>
      <left style="thin">
        <color rgb="FFF8696B"/>
      </left>
      <right style="thin">
        <color rgb="FF5CBFD9"/>
      </right>
      <top/>
      <bottom/>
      <diagonal/>
    </border>
    <border>
      <left/>
      <right style="thin">
        <color rgb="FF63BE7B"/>
      </right>
      <top/>
      <bottom/>
      <diagonal/>
    </border>
    <border>
      <left/>
      <right style="medium">
        <color indexed="64"/>
      </right>
      <top style="medium">
        <color indexed="64"/>
      </top>
      <bottom style="thin">
        <color auto="1"/>
      </bottom>
      <diagonal/>
    </border>
    <border>
      <left/>
      <right style="medium">
        <color indexed="64"/>
      </right>
      <top style="thin">
        <color auto="1"/>
      </top>
      <bottom style="thin">
        <color auto="1"/>
      </bottom>
      <diagonal/>
    </border>
    <border>
      <left/>
      <right style="medium">
        <color indexed="64"/>
      </right>
      <top style="thin">
        <color auto="1"/>
      </top>
      <bottom style="medium">
        <color indexed="64"/>
      </bottom>
      <diagonal/>
    </border>
    <border>
      <left style="medium">
        <color auto="1"/>
      </left>
      <right style="thin">
        <color auto="1"/>
      </right>
      <top style="medium">
        <color auto="1"/>
      </top>
      <bottom/>
      <diagonal/>
    </border>
    <border>
      <left style="medium">
        <color indexed="64"/>
      </left>
      <right style="medium">
        <color indexed="64"/>
      </right>
      <top style="medium">
        <color indexed="64"/>
      </top>
      <bottom/>
      <diagonal/>
    </border>
    <border>
      <left style="medium">
        <color indexed="64"/>
      </left>
      <right style="medium">
        <color indexed="64"/>
      </right>
      <top style="medium">
        <color auto="1"/>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auto="1"/>
      </bottom>
      <diagonal/>
    </border>
    <border>
      <left style="medium">
        <color indexed="64"/>
      </left>
      <right style="medium">
        <color indexed="64"/>
      </right>
      <top/>
      <bottom style="medium">
        <color auto="1"/>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0" fontId="2" fillId="0" borderId="0" applyNumberFormat="0" applyFill="0" applyBorder="0" applyAlignment="0" applyProtection="0"/>
    <xf numFmtId="0" fontId="10" fillId="0" borderId="0" applyNumberForma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cellStyleXfs>
  <cellXfs count="699">
    <xf numFmtId="0" fontId="0" fillId="0" borderId="0" xfId="0"/>
    <xf numFmtId="0" fontId="3" fillId="0" borderId="0" xfId="0" applyFont="1" applyAlignment="1">
      <alignment vertical="center"/>
    </xf>
    <xf numFmtId="0" fontId="6" fillId="0" borderId="0" xfId="0" applyFont="1" applyAlignment="1">
      <alignment vertical="center" wrapText="1"/>
    </xf>
    <xf numFmtId="0" fontId="3" fillId="0" borderId="0" xfId="0" applyFont="1" applyAlignment="1">
      <alignment vertical="center" wrapText="1"/>
    </xf>
    <xf numFmtId="0" fontId="3" fillId="0" borderId="8" xfId="0" applyFont="1" applyBorder="1" applyAlignment="1" applyProtection="1">
      <alignment horizontal="left" vertical="top" wrapText="1"/>
      <protection locked="0"/>
    </xf>
    <xf numFmtId="0" fontId="12" fillId="0" borderId="0" xfId="0" applyFont="1"/>
    <xf numFmtId="0" fontId="12" fillId="2" borderId="0" xfId="0" applyFont="1" applyFill="1"/>
    <xf numFmtId="9" fontId="6" fillId="3" borderId="4" xfId="3" applyFont="1" applyFill="1" applyBorder="1" applyAlignment="1" applyProtection="1">
      <alignment horizontal="center" vertical="center" wrapText="1"/>
    </xf>
    <xf numFmtId="9" fontId="6" fillId="3" borderId="14" xfId="3" applyFont="1" applyFill="1" applyBorder="1" applyAlignment="1" applyProtection="1">
      <alignment horizontal="center" vertical="center" wrapText="1"/>
    </xf>
    <xf numFmtId="9" fontId="6" fillId="3" borderId="9" xfId="3" applyFont="1" applyFill="1" applyBorder="1" applyAlignment="1" applyProtection="1">
      <alignment horizontal="center" vertical="center" wrapText="1"/>
    </xf>
    <xf numFmtId="0" fontId="12" fillId="0" borderId="0" xfId="0" applyFont="1" applyAlignment="1">
      <alignment horizontal="center"/>
    </xf>
    <xf numFmtId="0" fontId="6" fillId="0" borderId="0" xfId="0" applyFont="1"/>
    <xf numFmtId="9" fontId="16" fillId="0" borderId="0" xfId="3" applyFont="1" applyFill="1" applyAlignment="1" applyProtection="1">
      <alignment horizontal="center"/>
    </xf>
    <xf numFmtId="0" fontId="6" fillId="0" borderId="0" xfId="0" applyFont="1" applyAlignment="1">
      <alignment horizontal="center" vertical="center"/>
    </xf>
    <xf numFmtId="0" fontId="12" fillId="0" borderId="0" xfId="0" applyFont="1" applyAlignment="1">
      <alignment horizontal="left" vertical="center"/>
    </xf>
    <xf numFmtId="0" fontId="7" fillId="0" borderId="0" xfId="0" applyFont="1" applyAlignment="1">
      <alignment horizontal="left" vertical="center"/>
    </xf>
    <xf numFmtId="0" fontId="12" fillId="0" borderId="0" xfId="0" applyFont="1" applyAlignment="1">
      <alignment horizontal="center" vertical="center"/>
    </xf>
    <xf numFmtId="0" fontId="7" fillId="0" borderId="0" xfId="0" applyFont="1" applyAlignment="1">
      <alignment vertical="center" wrapText="1"/>
    </xf>
    <xf numFmtId="0" fontId="15" fillId="0" borderId="0" xfId="0" applyFont="1" applyAlignment="1">
      <alignment horizontal="center"/>
    </xf>
    <xf numFmtId="0" fontId="3" fillId="0" borderId="0" xfId="0" applyFont="1" applyAlignment="1">
      <alignment horizontal="center" vertical="center"/>
    </xf>
    <xf numFmtId="164" fontId="6" fillId="0" borderId="6" xfId="3" applyNumberFormat="1" applyFont="1" applyFill="1" applyBorder="1" applyAlignment="1" applyProtection="1">
      <alignment horizontal="center" vertical="center" wrapText="1"/>
    </xf>
    <xf numFmtId="0" fontId="7" fillId="0" borderId="0" xfId="0" applyFont="1" applyAlignment="1">
      <alignment horizontal="center" vertical="center"/>
    </xf>
    <xf numFmtId="164" fontId="6" fillId="0" borderId="15" xfId="3" applyNumberFormat="1" applyFont="1" applyFill="1" applyBorder="1" applyAlignment="1" applyProtection="1">
      <alignment horizontal="center" vertical="center" wrapText="1"/>
    </xf>
    <xf numFmtId="164" fontId="6" fillId="0" borderId="11" xfId="3" applyNumberFormat="1" applyFont="1" applyFill="1" applyBorder="1" applyAlignment="1" applyProtection="1">
      <alignment horizontal="center" vertical="center" wrapText="1"/>
    </xf>
    <xf numFmtId="0" fontId="3" fillId="0" borderId="34" xfId="0" applyFont="1" applyBorder="1" applyAlignment="1">
      <alignment horizontal="center" vertical="center"/>
    </xf>
    <xf numFmtId="0" fontId="3" fillId="0" borderId="29" xfId="0" applyFont="1" applyBorder="1" applyAlignment="1">
      <alignment horizontal="center" vertical="center"/>
    </xf>
    <xf numFmtId="0" fontId="3" fillId="0" borderId="27" xfId="0" applyFont="1" applyBorder="1" applyAlignment="1">
      <alignment horizontal="center" vertical="center"/>
    </xf>
    <xf numFmtId="0" fontId="3" fillId="0" borderId="30" xfId="0" applyFont="1" applyBorder="1" applyAlignment="1">
      <alignment horizontal="center" vertical="center"/>
    </xf>
    <xf numFmtId="0" fontId="7" fillId="0" borderId="27" xfId="0" applyFont="1" applyBorder="1" applyAlignment="1">
      <alignment horizontal="left" vertical="center"/>
    </xf>
    <xf numFmtId="0" fontId="6" fillId="0" borderId="34" xfId="0" applyFont="1" applyBorder="1" applyAlignment="1">
      <alignment horizontal="center" vertical="center"/>
    </xf>
    <xf numFmtId="0" fontId="6" fillId="0" borderId="27" xfId="0" applyFont="1" applyBorder="1" applyAlignment="1">
      <alignment horizontal="center" vertical="center"/>
    </xf>
    <xf numFmtId="0" fontId="6" fillId="0" borderId="29" xfId="0" applyFont="1" applyBorder="1" applyAlignment="1">
      <alignment horizontal="center" vertical="center"/>
    </xf>
    <xf numFmtId="0" fontId="12" fillId="0" borderId="0" xfId="0" applyFont="1" applyAlignment="1">
      <alignment vertical="center"/>
    </xf>
    <xf numFmtId="0" fontId="13" fillId="0" borderId="0" xfId="0" applyFont="1" applyAlignment="1">
      <alignment vertical="center"/>
    </xf>
    <xf numFmtId="0" fontId="6" fillId="0" borderId="0" xfId="0" applyFont="1" applyAlignment="1">
      <alignment vertical="center"/>
    </xf>
    <xf numFmtId="0" fontId="6" fillId="0" borderId="8" xfId="0" applyFont="1" applyBorder="1" applyAlignment="1">
      <alignment vertical="center" wrapText="1"/>
    </xf>
    <xf numFmtId="0" fontId="4" fillId="0" borderId="0" xfId="0" applyFont="1" applyAlignment="1">
      <alignment vertical="center"/>
    </xf>
    <xf numFmtId="0" fontId="0" fillId="0" borderId="0" xfId="0" applyAlignment="1">
      <alignment vertical="center"/>
    </xf>
    <xf numFmtId="0" fontId="12" fillId="2" borderId="0" xfId="0" applyFont="1" applyFill="1" applyAlignment="1">
      <alignment horizontal="left" vertical="center"/>
    </xf>
    <xf numFmtId="0" fontId="12" fillId="0" borderId="25" xfId="0" applyFont="1" applyBorder="1" applyAlignment="1">
      <alignment horizontal="left" vertical="center"/>
    </xf>
    <xf numFmtId="0" fontId="12" fillId="0" borderId="26" xfId="0" applyFont="1" applyBorder="1" applyAlignment="1">
      <alignment horizontal="left" vertical="center"/>
    </xf>
    <xf numFmtId="0" fontId="6" fillId="0" borderId="0" xfId="0" applyFont="1" applyAlignment="1">
      <alignment horizontal="left" vertical="center"/>
    </xf>
    <xf numFmtId="0" fontId="6" fillId="0" borderId="8" xfId="0" applyFont="1" applyBorder="1" applyAlignment="1">
      <alignment vertical="center"/>
    </xf>
    <xf numFmtId="0" fontId="6" fillId="0" borderId="8" xfId="0" applyFont="1" applyBorder="1" applyAlignment="1">
      <alignment horizontal="left" vertical="center" wrapText="1"/>
    </xf>
    <xf numFmtId="0" fontId="24" fillId="0" borderId="8" xfId="0" applyFont="1" applyBorder="1" applyAlignment="1">
      <alignment vertical="center"/>
    </xf>
    <xf numFmtId="0" fontId="20" fillId="0" borderId="8" xfId="0" applyFont="1" applyBorder="1" applyAlignment="1">
      <alignment vertical="center"/>
    </xf>
    <xf numFmtId="0" fontId="25" fillId="0" borderId="8" xfId="0" applyFont="1" applyBorder="1" applyAlignment="1">
      <alignment vertical="center"/>
    </xf>
    <xf numFmtId="0" fontId="26" fillId="0" borderId="8" xfId="0" applyFont="1" applyBorder="1" applyAlignment="1">
      <alignment vertical="center"/>
    </xf>
    <xf numFmtId="0" fontId="26" fillId="0" borderId="2" xfId="0" applyFont="1" applyBorder="1" applyAlignment="1">
      <alignment vertical="center"/>
    </xf>
    <xf numFmtId="0" fontId="6" fillId="0" borderId="3" xfId="0" applyFont="1" applyBorder="1"/>
    <xf numFmtId="0" fontId="6" fillId="0" borderId="1" xfId="0" applyFont="1" applyBorder="1"/>
    <xf numFmtId="0" fontId="6" fillId="0" borderId="2" xfId="0" applyFont="1" applyBorder="1"/>
    <xf numFmtId="0" fontId="6" fillId="0" borderId="17" xfId="0" applyFont="1" applyBorder="1"/>
    <xf numFmtId="0" fontId="6" fillId="0" borderId="16" xfId="0" applyFont="1" applyBorder="1"/>
    <xf numFmtId="0" fontId="6" fillId="0" borderId="3" xfId="0" applyFont="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6" fillId="0" borderId="26" xfId="0" applyFont="1" applyBorder="1" applyAlignment="1">
      <alignment horizontal="center"/>
    </xf>
    <xf numFmtId="0" fontId="6" fillId="0" borderId="28" xfId="0" applyFont="1" applyBorder="1" applyAlignment="1">
      <alignment horizontal="center"/>
    </xf>
    <xf numFmtId="0" fontId="6" fillId="0" borderId="31" xfId="0" applyFont="1" applyBorder="1" applyAlignment="1">
      <alignment horizontal="center"/>
    </xf>
    <xf numFmtId="0" fontId="6" fillId="0" borderId="17" xfId="0" applyFont="1" applyBorder="1" applyAlignment="1">
      <alignment horizontal="center"/>
    </xf>
    <xf numFmtId="0" fontId="6" fillId="0" borderId="16" xfId="0" applyFont="1" applyBorder="1" applyAlignment="1">
      <alignment horizontal="center"/>
    </xf>
    <xf numFmtId="0" fontId="6" fillId="0" borderId="10" xfId="0" applyFont="1" applyBorder="1"/>
    <xf numFmtId="0" fontId="6" fillId="0" borderId="10" xfId="0" applyFont="1" applyBorder="1" applyAlignment="1">
      <alignment horizontal="center"/>
    </xf>
    <xf numFmtId="0" fontId="3" fillId="0" borderId="40" xfId="0" applyFont="1" applyBorder="1" applyAlignment="1">
      <alignment horizontal="center" vertical="center"/>
    </xf>
    <xf numFmtId="0" fontId="6" fillId="0" borderId="40" xfId="0" applyFont="1" applyBorder="1" applyAlignment="1">
      <alignment horizontal="center" vertical="center"/>
    </xf>
    <xf numFmtId="0" fontId="3" fillId="0" borderId="19" xfId="0" applyFont="1" applyBorder="1" applyAlignment="1">
      <alignment horizontal="center" vertical="center"/>
    </xf>
    <xf numFmtId="0" fontId="6" fillId="0" borderId="19" xfId="0" applyFont="1" applyBorder="1" applyAlignment="1">
      <alignment horizontal="center" vertical="center"/>
    </xf>
    <xf numFmtId="0" fontId="30" fillId="0" borderId="10" xfId="0" applyFont="1" applyBorder="1" applyAlignment="1">
      <alignment horizontal="left" vertical="center" wrapText="1"/>
    </xf>
    <xf numFmtId="0" fontId="7" fillId="0" borderId="3" xfId="0" applyFont="1" applyBorder="1"/>
    <xf numFmtId="0" fontId="7" fillId="0" borderId="1" xfId="0" applyFont="1" applyBorder="1"/>
    <xf numFmtId="0" fontId="7" fillId="0" borderId="2" xfId="0" applyFont="1" applyBorder="1"/>
    <xf numFmtId="0" fontId="7" fillId="0" borderId="17" xfId="0" applyFont="1" applyBorder="1"/>
    <xf numFmtId="0" fontId="7" fillId="0" borderId="16" xfId="0" applyFont="1" applyBorder="1"/>
    <xf numFmtId="0" fontId="7" fillId="0" borderId="10" xfId="0" applyFont="1" applyBorder="1"/>
    <xf numFmtId="0" fontId="6" fillId="0" borderId="48" xfId="0" applyFont="1" applyBorder="1" applyAlignment="1">
      <alignment horizontal="center" vertical="center"/>
    </xf>
    <xf numFmtId="0" fontId="6" fillId="0" borderId="28" xfId="0" applyFont="1" applyBorder="1" applyAlignment="1">
      <alignment horizontal="center" vertical="center"/>
    </xf>
    <xf numFmtId="0" fontId="6" fillId="0" borderId="31" xfId="0" applyFont="1" applyBorder="1" applyAlignment="1">
      <alignment horizontal="center" vertical="center"/>
    </xf>
    <xf numFmtId="0" fontId="6" fillId="0" borderId="26" xfId="0" applyFont="1" applyBorder="1" applyAlignment="1">
      <alignment horizontal="center" vertical="center"/>
    </xf>
    <xf numFmtId="0" fontId="6" fillId="0" borderId="47" xfId="0" applyFont="1" applyBorder="1" applyAlignment="1">
      <alignment horizontal="center" vertical="center"/>
    </xf>
    <xf numFmtId="0" fontId="6" fillId="0" borderId="50" xfId="0" applyFont="1" applyBorder="1" applyAlignment="1">
      <alignment horizontal="center" vertical="center"/>
    </xf>
    <xf numFmtId="0" fontId="7" fillId="0" borderId="0" xfId="0" applyFont="1" applyAlignment="1">
      <alignment horizontal="center" vertical="center" wrapText="1"/>
    </xf>
    <xf numFmtId="9" fontId="32" fillId="5" borderId="29" xfId="3" applyFont="1" applyFill="1" applyBorder="1" applyAlignment="1" applyProtection="1">
      <alignment horizontal="center" vertical="center" wrapText="1"/>
    </xf>
    <xf numFmtId="9" fontId="14" fillId="12" borderId="29" xfId="3" applyFont="1" applyFill="1" applyBorder="1" applyAlignment="1" applyProtection="1">
      <alignment horizontal="center"/>
    </xf>
    <xf numFmtId="0" fontId="8" fillId="0" borderId="0" xfId="0" applyFont="1"/>
    <xf numFmtId="0" fontId="7" fillId="0" borderId="0" xfId="0" applyFont="1"/>
    <xf numFmtId="0" fontId="6" fillId="0" borderId="0" xfId="0" applyFont="1" applyAlignment="1">
      <alignment horizontal="left" vertical="center" wrapText="1"/>
    </xf>
    <xf numFmtId="0" fontId="12" fillId="0" borderId="0" xfId="0" applyFont="1" applyAlignment="1">
      <alignment wrapText="1"/>
    </xf>
    <xf numFmtId="0" fontId="25" fillId="0" borderId="10" xfId="0" applyFont="1" applyBorder="1" applyAlignment="1">
      <alignment horizontal="left" vertical="center" wrapText="1"/>
    </xf>
    <xf numFmtId="0" fontId="6" fillId="9" borderId="29" xfId="0" applyFont="1" applyFill="1" applyBorder="1" applyAlignment="1" applyProtection="1">
      <alignment horizontal="left" vertical="center"/>
      <protection locked="0"/>
    </xf>
    <xf numFmtId="2" fontId="6" fillId="0" borderId="0" xfId="0" applyNumberFormat="1" applyFont="1" applyAlignment="1">
      <alignment horizontal="center" vertical="center"/>
    </xf>
    <xf numFmtId="0" fontId="6" fillId="0" borderId="10" xfId="0" applyFont="1" applyBorder="1" applyAlignment="1">
      <alignment vertical="center" wrapText="1"/>
    </xf>
    <xf numFmtId="0" fontId="28" fillId="0" borderId="17" xfId="0" applyFont="1" applyBorder="1" applyAlignment="1">
      <alignment horizontal="left" vertical="center" wrapText="1"/>
    </xf>
    <xf numFmtId="0" fontId="8" fillId="0" borderId="0" xfId="0" applyFont="1" applyAlignment="1">
      <alignment horizontal="left" vertical="center"/>
    </xf>
    <xf numFmtId="0" fontId="9" fillId="2" borderId="38" xfId="0" applyFont="1" applyFill="1" applyBorder="1" applyAlignment="1" applyProtection="1">
      <alignment horizontal="center" vertical="center" wrapText="1"/>
      <protection locked="0"/>
    </xf>
    <xf numFmtId="0" fontId="9" fillId="2" borderId="8" xfId="0" applyFont="1" applyFill="1" applyBorder="1" applyAlignment="1" applyProtection="1">
      <alignment horizontal="center" vertical="center" wrapText="1"/>
      <protection locked="0"/>
    </xf>
    <xf numFmtId="0" fontId="6" fillId="9" borderId="36" xfId="0" quotePrefix="1" applyFont="1" applyFill="1" applyBorder="1" applyAlignment="1" applyProtection="1">
      <alignment horizontal="left" vertical="center" wrapText="1"/>
      <protection locked="0"/>
    </xf>
    <xf numFmtId="0" fontId="13" fillId="0" borderId="0" xfId="0" applyFont="1"/>
    <xf numFmtId="0" fontId="6" fillId="0" borderId="0" xfId="0" quotePrefix="1" applyFont="1" applyAlignment="1">
      <alignment horizontal="left" vertical="center" wrapText="1"/>
    </xf>
    <xf numFmtId="0" fontId="6" fillId="0" borderId="0" xfId="0" applyFont="1" applyAlignment="1">
      <alignment horizontal="center" vertical="center" wrapText="1"/>
    </xf>
    <xf numFmtId="0" fontId="30" fillId="0" borderId="17" xfId="0" applyFont="1" applyBorder="1" applyAlignment="1">
      <alignment horizontal="left" vertical="center" wrapText="1"/>
    </xf>
    <xf numFmtId="0" fontId="31" fillId="0" borderId="36" xfId="4" applyFont="1" applyFill="1" applyBorder="1" applyAlignment="1" applyProtection="1">
      <alignment horizontal="left" vertical="center" wrapText="1"/>
    </xf>
    <xf numFmtId="0" fontId="27" fillId="0" borderId="5" xfId="0" applyFont="1" applyBorder="1" applyAlignment="1">
      <alignment horizontal="left" vertical="center" wrapText="1"/>
    </xf>
    <xf numFmtId="0" fontId="27" fillId="0" borderId="8" xfId="0" applyFont="1" applyBorder="1" applyAlignment="1">
      <alignment horizontal="left" vertical="center" wrapText="1"/>
    </xf>
    <xf numFmtId="0" fontId="27" fillId="0" borderId="10" xfId="0" applyFont="1" applyBorder="1" applyAlignment="1">
      <alignment horizontal="left" vertical="center" wrapText="1"/>
    </xf>
    <xf numFmtId="0" fontId="31" fillId="0" borderId="11" xfId="4" applyFont="1" applyFill="1" applyBorder="1" applyAlignment="1" applyProtection="1">
      <alignment horizontal="left" vertical="center" wrapText="1"/>
    </xf>
    <xf numFmtId="0" fontId="28" fillId="0" borderId="5" xfId="0" applyFont="1" applyBorder="1" applyAlignment="1">
      <alignment horizontal="left" vertical="center" wrapText="1"/>
    </xf>
    <xf numFmtId="0" fontId="31" fillId="0" borderId="18" xfId="4" applyFont="1" applyFill="1" applyBorder="1" applyAlignment="1" applyProtection="1">
      <alignment horizontal="left" vertical="center" wrapText="1"/>
    </xf>
    <xf numFmtId="0" fontId="28" fillId="0" borderId="8" xfId="0" applyFont="1" applyBorder="1" applyAlignment="1">
      <alignment horizontal="left" vertical="center" wrapText="1"/>
    </xf>
    <xf numFmtId="0" fontId="29" fillId="0" borderId="5" xfId="0" applyFont="1" applyBorder="1" applyAlignment="1">
      <alignment horizontal="left" vertical="center" wrapText="1"/>
    </xf>
    <xf numFmtId="0" fontId="29" fillId="0" borderId="8" xfId="0" applyFont="1" applyBorder="1" applyAlignment="1">
      <alignment horizontal="left" vertical="center" wrapText="1"/>
    </xf>
    <xf numFmtId="0" fontId="29" fillId="0" borderId="10" xfId="0" applyFont="1" applyBorder="1" applyAlignment="1">
      <alignment horizontal="left" vertical="center" wrapText="1"/>
    </xf>
    <xf numFmtId="0" fontId="31" fillId="0" borderId="19" xfId="4" applyFont="1" applyFill="1" applyBorder="1" applyAlignment="1" applyProtection="1">
      <alignment horizontal="left" vertical="center" wrapText="1"/>
    </xf>
    <xf numFmtId="0" fontId="30" fillId="0" borderId="8" xfId="0" applyFont="1" applyBorder="1" applyAlignment="1">
      <alignment horizontal="left" vertical="center" wrapText="1"/>
    </xf>
    <xf numFmtId="0" fontId="31" fillId="0" borderId="34" xfId="4" applyFont="1" applyFill="1" applyBorder="1" applyAlignment="1" applyProtection="1">
      <alignment horizontal="left" vertical="center" wrapText="1"/>
    </xf>
    <xf numFmtId="0" fontId="6" fillId="0" borderId="8" xfId="0" applyFont="1" applyBorder="1" applyAlignment="1">
      <alignment horizontal="left" vertical="center"/>
    </xf>
    <xf numFmtId="0" fontId="56" fillId="0" borderId="8" xfId="0" applyFont="1" applyBorder="1" applyAlignment="1" applyProtection="1">
      <alignment horizontal="center" vertical="center" wrapText="1"/>
      <protection locked="0"/>
    </xf>
    <xf numFmtId="0" fontId="6" fillId="0" borderId="36" xfId="0" applyFont="1" applyBorder="1" applyAlignment="1">
      <alignment vertical="center"/>
    </xf>
    <xf numFmtId="0" fontId="9" fillId="0" borderId="8" xfId="0" applyFont="1" applyBorder="1" applyAlignment="1" applyProtection="1">
      <alignment horizontal="center" vertical="center" wrapText="1"/>
      <protection locked="0"/>
    </xf>
    <xf numFmtId="0" fontId="7" fillId="0" borderId="30" xfId="0" applyFont="1" applyBorder="1" applyAlignment="1">
      <alignment vertical="center" wrapText="1"/>
    </xf>
    <xf numFmtId="0" fontId="13" fillId="0" borderId="30" xfId="0" applyFont="1" applyBorder="1" applyAlignment="1">
      <alignment vertical="center"/>
    </xf>
    <xf numFmtId="0" fontId="7" fillId="0" borderId="30" xfId="0" applyFont="1" applyBorder="1" applyAlignment="1">
      <alignment horizontal="center" vertical="center"/>
    </xf>
    <xf numFmtId="0" fontId="3" fillId="0" borderId="36" xfId="0" applyFont="1" applyBorder="1" applyAlignment="1" applyProtection="1">
      <alignment horizontal="left" vertical="top" wrapText="1"/>
      <protection locked="0"/>
    </xf>
    <xf numFmtId="0" fontId="3" fillId="0" borderId="36" xfId="0" applyFont="1" applyBorder="1" applyAlignment="1" applyProtection="1">
      <alignment vertical="top" wrapText="1"/>
      <protection locked="0"/>
    </xf>
    <xf numFmtId="0" fontId="3" fillId="0" borderId="34" xfId="0" applyFont="1" applyBorder="1" applyAlignment="1" applyProtection="1">
      <alignment horizontal="left" vertical="top" wrapText="1"/>
      <protection locked="0"/>
    </xf>
    <xf numFmtId="0" fontId="9" fillId="2" borderId="26" xfId="0" applyFont="1" applyFill="1" applyBorder="1" applyAlignment="1" applyProtection="1">
      <alignment horizontal="center" vertical="center" wrapText="1"/>
      <protection locked="0"/>
    </xf>
    <xf numFmtId="0" fontId="9" fillId="2" borderId="17" xfId="0" applyFont="1" applyFill="1" applyBorder="1" applyAlignment="1" applyProtection="1">
      <alignment horizontal="center" vertical="center" wrapText="1"/>
      <protection locked="0"/>
    </xf>
    <xf numFmtId="0" fontId="3" fillId="0" borderId="34" xfId="0" applyFont="1" applyBorder="1" applyAlignment="1" applyProtection="1">
      <alignment vertical="top" wrapText="1"/>
      <protection locked="0"/>
    </xf>
    <xf numFmtId="164" fontId="6" fillId="0" borderId="59" xfId="3" applyNumberFormat="1" applyFont="1" applyFill="1" applyBorder="1" applyAlignment="1" applyProtection="1">
      <alignment horizontal="center" vertical="center" wrapText="1"/>
    </xf>
    <xf numFmtId="164" fontId="6" fillId="0" borderId="60" xfId="3" applyNumberFormat="1" applyFont="1" applyFill="1" applyBorder="1" applyAlignment="1" applyProtection="1">
      <alignment horizontal="center" vertical="center" wrapText="1"/>
    </xf>
    <xf numFmtId="164" fontId="6" fillId="0" borderId="61" xfId="3" applyNumberFormat="1" applyFont="1" applyFill="1" applyBorder="1" applyAlignment="1" applyProtection="1">
      <alignment horizontal="center" vertical="center" wrapText="1"/>
    </xf>
    <xf numFmtId="0" fontId="6" fillId="9" borderId="30" xfId="0" applyFont="1" applyFill="1" applyBorder="1" applyAlignment="1" applyProtection="1">
      <alignment horizontal="left" vertical="center"/>
      <protection locked="0"/>
    </xf>
    <xf numFmtId="0" fontId="6" fillId="9" borderId="31" xfId="0" applyFont="1" applyFill="1" applyBorder="1" applyAlignment="1" applyProtection="1">
      <alignment horizontal="left" vertical="center"/>
      <protection locked="0"/>
    </xf>
    <xf numFmtId="0" fontId="7" fillId="0" borderId="36" xfId="0" applyFont="1" applyBorder="1" applyAlignment="1">
      <alignment horizontal="left" vertical="center"/>
    </xf>
    <xf numFmtId="0" fontId="7" fillId="0" borderId="38" xfId="0" applyFont="1" applyBorder="1" applyAlignment="1">
      <alignment horizontal="left" vertical="center"/>
    </xf>
    <xf numFmtId="0" fontId="7" fillId="0" borderId="34" xfId="0" applyFont="1" applyBorder="1" applyAlignment="1">
      <alignment horizontal="left" vertical="center"/>
    </xf>
    <xf numFmtId="0" fontId="7" fillId="0" borderId="25" xfId="0" applyFont="1" applyBorder="1" applyAlignment="1">
      <alignment horizontal="left" vertical="center"/>
    </xf>
    <xf numFmtId="0" fontId="6" fillId="0" borderId="26" xfId="0" applyFont="1" applyBorder="1" applyAlignment="1">
      <alignment horizontal="left" vertical="center"/>
    </xf>
    <xf numFmtId="0" fontId="21" fillId="0" borderId="27" xfId="0" applyFont="1" applyBorder="1" applyAlignment="1">
      <alignment horizontal="left" vertical="center"/>
    </xf>
    <xf numFmtId="0" fontId="21" fillId="0" borderId="0" xfId="0" applyFont="1" applyAlignment="1">
      <alignment horizontal="left" vertical="center"/>
    </xf>
    <xf numFmtId="0" fontId="21" fillId="9" borderId="28" xfId="0" applyFont="1" applyFill="1" applyBorder="1" applyAlignment="1" applyProtection="1">
      <alignment horizontal="center" vertical="center"/>
      <protection locked="0"/>
    </xf>
    <xf numFmtId="0" fontId="21" fillId="0" borderId="0" xfId="0" applyFont="1" applyAlignment="1">
      <alignment vertical="center"/>
    </xf>
    <xf numFmtId="0" fontId="21" fillId="9" borderId="0" xfId="0" applyFont="1" applyFill="1" applyAlignment="1" applyProtection="1">
      <alignment horizontal="center" vertical="center"/>
      <protection locked="0"/>
    </xf>
    <xf numFmtId="0" fontId="21" fillId="0" borderId="27" xfId="0" applyFont="1" applyBorder="1"/>
    <xf numFmtId="0" fontId="21" fillId="0" borderId="29" xfId="0" applyFont="1" applyBorder="1" applyAlignment="1">
      <alignment horizontal="left" vertical="center"/>
    </xf>
    <xf numFmtId="0" fontId="21" fillId="0" borderId="30" xfId="0" applyFont="1" applyBorder="1" applyAlignment="1">
      <alignment horizontal="left" vertical="center"/>
    </xf>
    <xf numFmtId="0" fontId="21" fillId="0" borderId="31" xfId="0" applyFont="1" applyBorder="1" applyAlignment="1">
      <alignment vertical="center"/>
    </xf>
    <xf numFmtId="0" fontId="21" fillId="9" borderId="31" xfId="0" applyFont="1" applyFill="1" applyBorder="1" applyAlignment="1" applyProtection="1">
      <alignment horizontal="center" vertical="center"/>
      <protection locked="0"/>
    </xf>
    <xf numFmtId="0" fontId="6" fillId="9" borderId="27" xfId="0" applyFont="1" applyFill="1" applyBorder="1" applyAlignment="1" applyProtection="1">
      <alignment horizontal="left" vertical="center"/>
      <protection locked="0"/>
    </xf>
    <xf numFmtId="0" fontId="6" fillId="9" borderId="0" xfId="0" applyFont="1" applyFill="1" applyAlignment="1" applyProtection="1">
      <alignment horizontal="left" vertical="center"/>
      <protection locked="0"/>
    </xf>
    <xf numFmtId="0" fontId="6" fillId="9" borderId="28" xfId="0" applyFont="1" applyFill="1" applyBorder="1" applyAlignment="1" applyProtection="1">
      <alignment horizontal="left" vertical="center"/>
      <protection locked="0"/>
    </xf>
    <xf numFmtId="0" fontId="7" fillId="0" borderId="27" xfId="0" applyFont="1" applyBorder="1"/>
    <xf numFmtId="0" fontId="7" fillId="0" borderId="0" xfId="0" applyFont="1" applyAlignment="1">
      <alignment vertical="center"/>
    </xf>
    <xf numFmtId="0" fontId="30" fillId="0" borderId="0" xfId="0" applyFont="1" applyAlignment="1">
      <alignment horizontal="left" vertical="center" wrapText="1"/>
    </xf>
    <xf numFmtId="0" fontId="26" fillId="0" borderId="0" xfId="0" applyFont="1" applyAlignment="1">
      <alignment horizontal="left" vertical="center" wrapText="1"/>
    </xf>
    <xf numFmtId="0" fontId="26" fillId="0" borderId="0" xfId="0" applyFont="1" applyAlignment="1">
      <alignment vertical="center" wrapText="1"/>
    </xf>
    <xf numFmtId="0" fontId="31" fillId="0" borderId="0" xfId="4" applyFont="1" applyFill="1" applyBorder="1" applyAlignment="1" applyProtection="1">
      <alignment horizontal="left" vertical="center" wrapText="1"/>
    </xf>
    <xf numFmtId="164" fontId="6" fillId="0" borderId="0" xfId="3" applyNumberFormat="1" applyFont="1" applyFill="1" applyBorder="1" applyAlignment="1" applyProtection="1">
      <alignment horizontal="center" vertical="center" wrapText="1"/>
    </xf>
    <xf numFmtId="0" fontId="6" fillId="9" borderId="36" xfId="0" applyFont="1" applyFill="1" applyBorder="1" applyAlignment="1" applyProtection="1">
      <alignment horizontal="left" vertical="center" wrapText="1"/>
      <protection locked="0"/>
    </xf>
    <xf numFmtId="0" fontId="6" fillId="0" borderId="37" xfId="0" applyFont="1" applyBorder="1" applyAlignment="1" applyProtection="1">
      <alignment horizontal="left" vertical="center" wrapText="1"/>
      <protection locked="0"/>
    </xf>
    <xf numFmtId="0" fontId="6" fillId="9" borderId="29" xfId="0" applyFont="1" applyFill="1" applyBorder="1" applyAlignment="1" applyProtection="1">
      <alignment horizontal="left" vertical="center" wrapText="1"/>
      <protection locked="0"/>
    </xf>
    <xf numFmtId="0" fontId="6" fillId="0" borderId="2" xfId="0" applyFont="1" applyBorder="1" applyAlignment="1">
      <alignment vertical="center"/>
    </xf>
    <xf numFmtId="0" fontId="3" fillId="0" borderId="8" xfId="0" quotePrefix="1"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12" fillId="0" borderId="0" xfId="0" applyFont="1" applyProtection="1">
      <protection locked="0"/>
    </xf>
    <xf numFmtId="0" fontId="12" fillId="0" borderId="0" xfId="0" applyFont="1" applyAlignment="1" applyProtection="1">
      <alignment horizontal="left" wrapText="1"/>
      <protection locked="0"/>
    </xf>
    <xf numFmtId="0" fontId="4" fillId="16" borderId="38" xfId="0" applyFont="1" applyFill="1" applyBorder="1" applyAlignment="1" applyProtection="1">
      <alignment horizontal="center" vertical="top" wrapText="1"/>
      <protection locked="0"/>
    </xf>
    <xf numFmtId="0" fontId="6" fillId="0" borderId="0" xfId="0"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61" fillId="6" borderId="63" xfId="4" applyFont="1" applyFill="1" applyBorder="1" applyAlignment="1" applyProtection="1">
      <alignment horizontal="center" vertical="center" wrapText="1"/>
      <protection locked="0"/>
    </xf>
    <xf numFmtId="0" fontId="8" fillId="6" borderId="8" xfId="0" applyFont="1" applyFill="1" applyBorder="1" applyAlignment="1" applyProtection="1">
      <alignment horizontal="left" vertical="top" wrapText="1"/>
      <protection locked="0"/>
    </xf>
    <xf numFmtId="0" fontId="8" fillId="6" borderId="4" xfId="0" applyFont="1" applyFill="1" applyBorder="1" applyAlignment="1" applyProtection="1">
      <alignment horizontal="left" vertical="top" wrapText="1"/>
      <protection locked="0"/>
    </xf>
    <xf numFmtId="0" fontId="8" fillId="6" borderId="5" xfId="0" applyFont="1" applyFill="1" applyBorder="1" applyAlignment="1" applyProtection="1">
      <alignment horizontal="left" vertical="top" wrapText="1"/>
      <protection locked="0"/>
    </xf>
    <xf numFmtId="0" fontId="8" fillId="6" borderId="6" xfId="0" applyFont="1" applyFill="1" applyBorder="1" applyAlignment="1" applyProtection="1">
      <alignment horizontal="left" vertical="top" wrapText="1"/>
      <protection locked="0"/>
    </xf>
    <xf numFmtId="0" fontId="8" fillId="6" borderId="36" xfId="0" applyFont="1" applyFill="1" applyBorder="1" applyAlignment="1" applyProtection="1">
      <alignment horizontal="left" vertical="top" wrapText="1"/>
      <protection locked="0"/>
    </xf>
    <xf numFmtId="0" fontId="8" fillId="6" borderId="8" xfId="0" applyFont="1" applyFill="1" applyBorder="1" applyAlignment="1" applyProtection="1">
      <alignment horizontal="center" vertical="top" wrapText="1"/>
      <protection locked="0"/>
    </xf>
    <xf numFmtId="0" fontId="3" fillId="2" borderId="8" xfId="0" applyFont="1" applyFill="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8" fillId="0" borderId="12" xfId="0" applyFont="1" applyBorder="1" applyAlignment="1" applyProtection="1">
      <alignment horizontal="left" vertical="top" wrapText="1"/>
      <protection locked="0"/>
    </xf>
    <xf numFmtId="12" fontId="3" fillId="0" borderId="30" xfId="0" applyNumberFormat="1" applyFont="1" applyBorder="1" applyAlignment="1" applyProtection="1">
      <alignment horizontal="center" vertical="top" wrapText="1"/>
      <protection locked="0"/>
    </xf>
    <xf numFmtId="12" fontId="3" fillId="0" borderId="37" xfId="0" applyNumberFormat="1" applyFont="1" applyBorder="1" applyAlignment="1" applyProtection="1">
      <alignment horizontal="left" vertical="top"/>
      <protection locked="0"/>
    </xf>
    <xf numFmtId="0" fontId="3" fillId="0" borderId="38" xfId="0" applyFont="1" applyBorder="1" applyAlignment="1" applyProtection="1">
      <alignment horizontal="center" vertical="top" wrapText="1"/>
      <protection locked="0"/>
    </xf>
    <xf numFmtId="0" fontId="13" fillId="0" borderId="0" xfId="0" applyFont="1" applyAlignment="1" applyProtection="1">
      <alignment horizontal="left" wrapText="1"/>
      <protection locked="0"/>
    </xf>
    <xf numFmtId="0" fontId="3" fillId="0" borderId="34" xfId="0" applyFont="1" applyBorder="1" applyAlignment="1" applyProtection="1">
      <alignment horizontal="left" wrapText="1"/>
      <protection locked="0"/>
    </xf>
    <xf numFmtId="0" fontId="8" fillId="11" borderId="8" xfId="0" applyFont="1" applyFill="1" applyBorder="1" applyAlignment="1" applyProtection="1">
      <alignment horizontal="center" wrapText="1"/>
      <protection locked="0"/>
    </xf>
    <xf numFmtId="0" fontId="3" fillId="0" borderId="27" xfId="0" applyFont="1" applyBorder="1" applyAlignment="1" applyProtection="1">
      <alignment horizontal="left" wrapText="1"/>
      <protection locked="0"/>
    </xf>
    <xf numFmtId="0" fontId="8" fillId="13" borderId="8" xfId="0" applyFont="1" applyFill="1" applyBorder="1" applyAlignment="1" applyProtection="1">
      <alignment horizontal="center" vertical="center" wrapText="1"/>
      <protection locked="0"/>
    </xf>
    <xf numFmtId="0" fontId="3" fillId="0" borderId="29" xfId="0" applyFont="1" applyBorder="1" applyAlignment="1" applyProtection="1">
      <alignment horizontal="left" wrapText="1"/>
      <protection locked="0"/>
    </xf>
    <xf numFmtId="0" fontId="8" fillId="12" borderId="8" xfId="0" applyFont="1" applyFill="1" applyBorder="1" applyAlignment="1" applyProtection="1">
      <alignment horizontal="center" vertical="center" wrapText="1"/>
      <protection locked="0"/>
    </xf>
    <xf numFmtId="0" fontId="8" fillId="6" borderId="36" xfId="0" applyFont="1" applyFill="1" applyBorder="1" applyAlignment="1" applyProtection="1">
      <alignment horizontal="center" vertical="top" wrapText="1"/>
      <protection locked="0"/>
    </xf>
    <xf numFmtId="0" fontId="3" fillId="0" borderId="7" xfId="0" applyFont="1" applyBorder="1" applyAlignment="1" applyProtection="1">
      <alignment horizontal="left" vertical="top" wrapText="1"/>
      <protection locked="0"/>
    </xf>
    <xf numFmtId="0" fontId="8" fillId="0" borderId="36" xfId="0" applyFont="1" applyBorder="1" applyAlignment="1" applyProtection="1">
      <alignment horizontal="left" vertical="top" wrapText="1"/>
      <protection locked="0"/>
    </xf>
    <xf numFmtId="0" fontId="3" fillId="0" borderId="34"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0" borderId="29" xfId="0" applyFont="1" applyBorder="1" applyAlignment="1" applyProtection="1">
      <alignment horizontal="left" vertical="center" wrapText="1"/>
      <protection locked="0"/>
    </xf>
    <xf numFmtId="0" fontId="3" fillId="0" borderId="17" xfId="0" applyFont="1" applyBorder="1" applyAlignment="1" applyProtection="1">
      <alignment horizontal="left" vertical="top" wrapText="1"/>
      <protection locked="0"/>
    </xf>
    <xf numFmtId="12" fontId="3" fillId="0" borderId="13" xfId="0" applyNumberFormat="1" applyFont="1" applyBorder="1" applyAlignment="1" applyProtection="1">
      <alignment horizontal="center" vertical="top" wrapText="1"/>
      <protection locked="0"/>
    </xf>
    <xf numFmtId="12" fontId="3" fillId="0" borderId="37" xfId="0" applyNumberFormat="1" applyFont="1" applyBorder="1" applyAlignment="1" applyProtection="1">
      <alignment horizontal="center" vertical="top" wrapText="1"/>
      <protection locked="0"/>
    </xf>
    <xf numFmtId="0" fontId="3" fillId="0" borderId="37" xfId="0" applyFont="1" applyBorder="1" applyAlignment="1" applyProtection="1">
      <alignment horizontal="center" vertical="top" wrapText="1"/>
      <protection locked="0"/>
    </xf>
    <xf numFmtId="0" fontId="4" fillId="16" borderId="38" xfId="0" applyFont="1" applyFill="1" applyBorder="1" applyAlignment="1" applyProtection="1">
      <alignment horizontal="center" vertical="center" wrapText="1"/>
      <protection locked="0"/>
    </xf>
    <xf numFmtId="0" fontId="8" fillId="11" borderId="8" xfId="0" applyFont="1" applyFill="1" applyBorder="1" applyAlignment="1" applyProtection="1">
      <alignment horizontal="center" vertical="center" wrapText="1"/>
      <protection locked="0"/>
    </xf>
    <xf numFmtId="0" fontId="8" fillId="6" borderId="43" xfId="0" applyFont="1" applyFill="1" applyBorder="1" applyAlignment="1" applyProtection="1">
      <alignment horizontal="left" vertical="top" wrapText="1"/>
      <protection locked="0"/>
    </xf>
    <xf numFmtId="0" fontId="4" fillId="15" borderId="38" xfId="0" applyFont="1" applyFill="1" applyBorder="1" applyAlignment="1" applyProtection="1">
      <alignment horizontal="center" vertical="top" wrapText="1"/>
      <protection locked="0"/>
    </xf>
    <xf numFmtId="0" fontId="61" fillId="7" borderId="63" xfId="4" applyFont="1" applyFill="1" applyBorder="1" applyAlignment="1" applyProtection="1">
      <alignment horizontal="center" vertical="center" wrapText="1"/>
      <protection locked="0"/>
    </xf>
    <xf numFmtId="0" fontId="8" fillId="7" borderId="8" xfId="0" applyFont="1" applyFill="1" applyBorder="1" applyAlignment="1" applyProtection="1">
      <alignment horizontal="left" vertical="top" wrapText="1"/>
      <protection locked="0"/>
    </xf>
    <xf numFmtId="0" fontId="8" fillId="7" borderId="4" xfId="0" applyFont="1" applyFill="1" applyBorder="1" applyAlignment="1" applyProtection="1">
      <alignment horizontal="left" vertical="top" wrapText="1"/>
      <protection locked="0"/>
    </xf>
    <xf numFmtId="0" fontId="8" fillId="7" borderId="5" xfId="0" applyFont="1" applyFill="1" applyBorder="1" applyAlignment="1" applyProtection="1">
      <alignment horizontal="left" vertical="top" wrapText="1"/>
      <protection locked="0"/>
    </xf>
    <xf numFmtId="0" fontId="8" fillId="7" borderId="6" xfId="0" applyFont="1" applyFill="1" applyBorder="1" applyAlignment="1" applyProtection="1">
      <alignment horizontal="left" vertical="top" wrapText="1"/>
      <protection locked="0"/>
    </xf>
    <xf numFmtId="0" fontId="8" fillId="7" borderId="36" xfId="0" applyFont="1" applyFill="1" applyBorder="1" applyAlignment="1" applyProtection="1">
      <alignment horizontal="left" vertical="top" wrapText="1"/>
      <protection locked="0"/>
    </xf>
    <xf numFmtId="0" fontId="8" fillId="7" borderId="8" xfId="0" applyFont="1" applyFill="1" applyBorder="1" applyAlignment="1" applyProtection="1">
      <alignment horizontal="center" vertical="top" wrapText="1"/>
      <protection locked="0"/>
    </xf>
    <xf numFmtId="0" fontId="3" fillId="2" borderId="17" xfId="0" applyFont="1" applyFill="1" applyBorder="1" applyAlignment="1" applyProtection="1">
      <alignment horizontal="left" vertical="top" wrapText="1"/>
      <protection locked="0"/>
    </xf>
    <xf numFmtId="0" fontId="8" fillId="7" borderId="43" xfId="0" applyFont="1" applyFill="1" applyBorder="1" applyAlignment="1" applyProtection="1">
      <alignment horizontal="left" vertical="top" wrapText="1"/>
      <protection locked="0"/>
    </xf>
    <xf numFmtId="0" fontId="8" fillId="12" borderId="8" xfId="0" applyFont="1" applyFill="1" applyBorder="1" applyAlignment="1" applyProtection="1">
      <alignment horizontal="center" wrapText="1"/>
      <protection locked="0"/>
    </xf>
    <xf numFmtId="0" fontId="34" fillId="14" borderId="38" xfId="0" applyFont="1" applyFill="1" applyBorder="1" applyAlignment="1" applyProtection="1">
      <alignment horizontal="center" vertical="top" wrapText="1"/>
      <protection locked="0"/>
    </xf>
    <xf numFmtId="0" fontId="61" fillId="18" borderId="63" xfId="4" applyFont="1" applyFill="1" applyBorder="1" applyAlignment="1" applyProtection="1">
      <alignment horizontal="center" vertical="center" wrapText="1"/>
      <protection locked="0"/>
    </xf>
    <xf numFmtId="0" fontId="8" fillId="10" borderId="36" xfId="0" applyFont="1" applyFill="1" applyBorder="1" applyAlignment="1" applyProtection="1">
      <alignment horizontal="left" vertical="top" wrapText="1"/>
      <protection locked="0"/>
    </xf>
    <xf numFmtId="0" fontId="8" fillId="10" borderId="4" xfId="0" applyFont="1" applyFill="1" applyBorder="1" applyAlignment="1" applyProtection="1">
      <alignment horizontal="left" vertical="top" wrapText="1"/>
      <protection locked="0"/>
    </xf>
    <xf numFmtId="0" fontId="8" fillId="10" borderId="21" xfId="0" applyFont="1" applyFill="1" applyBorder="1" applyAlignment="1" applyProtection="1">
      <alignment horizontal="left" vertical="top" wrapText="1"/>
      <protection locked="0"/>
    </xf>
    <xf numFmtId="0" fontId="8" fillId="10" borderId="6" xfId="0" applyFont="1" applyFill="1" applyBorder="1" applyAlignment="1" applyProtection="1">
      <alignment horizontal="left" vertical="top" wrapText="1"/>
      <protection locked="0"/>
    </xf>
    <xf numFmtId="0" fontId="8" fillId="10" borderId="8" xfId="0" applyFont="1" applyFill="1" applyBorder="1" applyAlignment="1" applyProtection="1">
      <alignment horizontal="left" vertical="top" wrapText="1"/>
      <protection locked="0"/>
    </xf>
    <xf numFmtId="0" fontId="8" fillId="10" borderId="8" xfId="0" applyFont="1" applyFill="1" applyBorder="1" applyAlignment="1" applyProtection="1">
      <alignment horizontal="center" vertical="top" wrapText="1"/>
      <protection locked="0"/>
    </xf>
    <xf numFmtId="0" fontId="3" fillId="2" borderId="36" xfId="0" applyFont="1" applyFill="1" applyBorder="1" applyAlignment="1" applyProtection="1">
      <alignment horizontal="left" vertical="top" wrapText="1"/>
      <protection locked="0"/>
    </xf>
    <xf numFmtId="0" fontId="8" fillId="10" borderId="36" xfId="0" applyFont="1" applyFill="1" applyBorder="1" applyAlignment="1" applyProtection="1">
      <alignment horizontal="center" vertical="top" wrapText="1"/>
      <protection locked="0"/>
    </xf>
    <xf numFmtId="0" fontId="8" fillId="10" borderId="57" xfId="0" applyFont="1" applyFill="1" applyBorder="1" applyAlignment="1" applyProtection="1">
      <alignment horizontal="left" vertical="top" wrapText="1"/>
      <protection locked="0"/>
    </xf>
    <xf numFmtId="0" fontId="8" fillId="10" borderId="35" xfId="0" applyFont="1" applyFill="1" applyBorder="1" applyAlignment="1" applyProtection="1">
      <alignment horizontal="left" vertical="top" wrapText="1"/>
      <protection locked="0"/>
    </xf>
    <xf numFmtId="0" fontId="8" fillId="0" borderId="0" xfId="0" applyFont="1" applyAlignment="1" applyProtection="1">
      <alignment horizontal="center" wrapText="1"/>
      <protection locked="0"/>
    </xf>
    <xf numFmtId="0" fontId="8" fillId="0" borderId="0" xfId="0" applyFont="1" applyAlignment="1" applyProtection="1">
      <alignment horizontal="center" vertical="center" wrapText="1"/>
      <protection locked="0"/>
    </xf>
    <xf numFmtId="0" fontId="8" fillId="10" borderId="41" xfId="0" applyFont="1" applyFill="1" applyBorder="1" applyAlignment="1" applyProtection="1">
      <alignment horizontal="left" vertical="top" wrapText="1"/>
      <protection locked="0"/>
    </xf>
    <xf numFmtId="0" fontId="4" fillId="4" borderId="38" xfId="0" applyFont="1" applyFill="1" applyBorder="1" applyAlignment="1" applyProtection="1">
      <alignment horizontal="center" vertical="top" wrapText="1"/>
      <protection locked="0"/>
    </xf>
    <xf numFmtId="0" fontId="8" fillId="5" borderId="8" xfId="0" applyFont="1" applyFill="1" applyBorder="1" applyAlignment="1" applyProtection="1">
      <alignment horizontal="left" vertical="top" wrapText="1"/>
      <protection locked="0"/>
    </xf>
    <xf numFmtId="0" fontId="61" fillId="5" borderId="63" xfId="4" applyFont="1" applyFill="1" applyBorder="1" applyAlignment="1" applyProtection="1">
      <alignment horizontal="center" vertical="center" wrapText="1"/>
      <protection locked="0"/>
    </xf>
    <xf numFmtId="0" fontId="8" fillId="5" borderId="36"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8" fillId="5" borderId="6" xfId="0" applyFont="1" applyFill="1" applyBorder="1" applyAlignment="1" applyProtection="1">
      <alignment horizontal="left" vertical="top" wrapText="1"/>
      <protection locked="0"/>
    </xf>
    <xf numFmtId="0" fontId="8" fillId="5" borderId="38" xfId="0" applyFont="1" applyFill="1" applyBorder="1" applyAlignment="1" applyProtection="1">
      <alignment horizontal="left" vertical="top" wrapText="1"/>
      <protection locked="0"/>
    </xf>
    <xf numFmtId="0" fontId="8" fillId="5" borderId="8" xfId="0" applyFont="1" applyFill="1" applyBorder="1" applyAlignment="1" applyProtection="1">
      <alignment horizontal="center" vertical="top" wrapText="1"/>
      <protection locked="0"/>
    </xf>
    <xf numFmtId="0" fontId="12" fillId="0" borderId="38" xfId="0" applyFont="1" applyBorder="1" applyAlignment="1" applyProtection="1">
      <alignment horizontal="left" vertical="top" wrapText="1"/>
      <protection locked="0"/>
    </xf>
    <xf numFmtId="0" fontId="9" fillId="0" borderId="14" xfId="0" applyFont="1" applyBorder="1" applyAlignment="1">
      <alignment horizontal="center" vertical="center" wrapText="1"/>
    </xf>
    <xf numFmtId="0" fontId="9" fillId="2" borderId="15" xfId="0" applyFont="1" applyFill="1" applyBorder="1" applyAlignment="1">
      <alignment horizontal="center" vertical="center" wrapText="1"/>
    </xf>
    <xf numFmtId="0" fontId="9" fillId="0" borderId="9" xfId="0" applyFont="1" applyBorder="1" applyAlignment="1">
      <alignment horizontal="center" vertical="center" wrapText="1"/>
    </xf>
    <xf numFmtId="0" fontId="9" fillId="2" borderId="11" xfId="0" applyFont="1" applyFill="1" applyBorder="1" applyAlignment="1">
      <alignment horizontal="center" vertical="center" wrapText="1"/>
    </xf>
    <xf numFmtId="0" fontId="56" fillId="0" borderId="37" xfId="0" applyFont="1" applyBorder="1" applyAlignment="1">
      <alignment horizontal="center" vertical="center" wrapText="1"/>
    </xf>
    <xf numFmtId="0" fontId="56" fillId="0" borderId="42" xfId="0" applyFont="1" applyBorder="1" applyAlignment="1">
      <alignment horizontal="center" vertical="center" wrapText="1"/>
    </xf>
    <xf numFmtId="0" fontId="9" fillId="0" borderId="23" xfId="0" applyFont="1" applyBorder="1" applyAlignment="1">
      <alignment horizontal="center" vertical="center" wrapText="1"/>
    </xf>
    <xf numFmtId="0" fontId="56" fillId="0" borderId="22" xfId="0" applyFont="1" applyBorder="1" applyAlignment="1">
      <alignment horizontal="center" vertical="center" wrapText="1"/>
    </xf>
    <xf numFmtId="0" fontId="9" fillId="2" borderId="24" xfId="0" applyFont="1" applyFill="1" applyBorder="1" applyAlignment="1">
      <alignment horizontal="center" vertical="center" wrapText="1"/>
    </xf>
    <xf numFmtId="0" fontId="6" fillId="0" borderId="36" xfId="0" applyFont="1" applyBorder="1" applyAlignment="1" applyProtection="1">
      <alignment vertical="center"/>
      <protection locked="0"/>
    </xf>
    <xf numFmtId="0" fontId="6" fillId="0" borderId="8" xfId="0" applyFont="1" applyBorder="1" applyAlignment="1" applyProtection="1">
      <alignment vertical="center" wrapText="1"/>
      <protection locked="0"/>
    </xf>
    <xf numFmtId="0" fontId="6" fillId="0" borderId="8" xfId="0" applyFont="1" applyBorder="1" applyAlignment="1" applyProtection="1">
      <alignment vertical="center"/>
      <protection locked="0"/>
    </xf>
    <xf numFmtId="0" fontId="6" fillId="0" borderId="8" xfId="0" applyFont="1" applyBorder="1" applyAlignment="1" applyProtection="1">
      <alignment horizontal="left" vertical="center" wrapText="1"/>
      <protection locked="0"/>
    </xf>
    <xf numFmtId="0" fontId="6" fillId="0" borderId="2" xfId="0" applyFont="1" applyBorder="1" applyAlignment="1">
      <alignment horizontal="left" vertical="center" wrapText="1"/>
    </xf>
    <xf numFmtId="0" fontId="26" fillId="0" borderId="8" xfId="0" applyFont="1" applyBorder="1" applyAlignment="1">
      <alignment vertical="center" wrapText="1"/>
    </xf>
    <xf numFmtId="0" fontId="26" fillId="0" borderId="2" xfId="0" applyFont="1" applyBorder="1" applyAlignment="1">
      <alignment vertical="center" wrapText="1"/>
    </xf>
    <xf numFmtId="0" fontId="12" fillId="2" borderId="0" xfId="0" applyFont="1" applyFill="1" applyProtection="1">
      <protection locked="0"/>
    </xf>
    <xf numFmtId="0" fontId="12" fillId="0" borderId="0" xfId="0" applyFont="1" applyAlignment="1" applyProtection="1">
      <alignment horizontal="center"/>
      <protection locked="0"/>
    </xf>
    <xf numFmtId="1" fontId="16" fillId="0" borderId="0" xfId="0" applyNumberFormat="1" applyFont="1" applyAlignment="1" applyProtection="1">
      <alignment horizontal="center"/>
      <protection locked="0"/>
    </xf>
    <xf numFmtId="0" fontId="16" fillId="0" borderId="0" xfId="0" applyFont="1" applyAlignment="1" applyProtection="1">
      <alignment horizontal="center"/>
      <protection locked="0"/>
    </xf>
    <xf numFmtId="0" fontId="4" fillId="0" borderId="0" xfId="0" applyFont="1"/>
    <xf numFmtId="0" fontId="44" fillId="0" borderId="0" xfId="0" applyFont="1"/>
    <xf numFmtId="0" fontId="43" fillId="0" borderId="0" xfId="0" applyFont="1"/>
    <xf numFmtId="0" fontId="7" fillId="2" borderId="20" xfId="0" applyFont="1" applyFill="1" applyBorder="1" applyAlignment="1">
      <alignment vertical="top"/>
    </xf>
    <xf numFmtId="0" fontId="7" fillId="2" borderId="21" xfId="0" applyFont="1" applyFill="1" applyBorder="1" applyAlignment="1">
      <alignment horizontal="left" vertical="top" wrapText="1"/>
    </xf>
    <xf numFmtId="0" fontId="12" fillId="2" borderId="21" xfId="0" applyFont="1" applyFill="1" applyBorder="1"/>
    <xf numFmtId="0" fontId="7" fillId="2" borderId="20" xfId="0" applyFont="1" applyFill="1" applyBorder="1" applyAlignment="1">
      <alignment horizontal="left" vertical="top"/>
    </xf>
    <xf numFmtId="0" fontId="7" fillId="2" borderId="40" xfId="0" applyFont="1" applyFill="1" applyBorder="1" applyAlignment="1">
      <alignment vertical="top"/>
    </xf>
    <xf numFmtId="0" fontId="7" fillId="0" borderId="23" xfId="0" applyFont="1" applyBorder="1" applyAlignment="1">
      <alignment horizontal="center" vertical="top" wrapText="1"/>
    </xf>
    <xf numFmtId="0" fontId="7" fillId="0" borderId="24" xfId="0" applyFont="1" applyBorder="1" applyAlignment="1">
      <alignment horizontal="center" vertical="top"/>
    </xf>
    <xf numFmtId="0" fontId="7" fillId="2" borderId="0" xfId="0" applyFont="1" applyFill="1" applyAlignment="1">
      <alignment horizontal="center" vertical="center" wrapText="1"/>
    </xf>
    <xf numFmtId="0" fontId="7" fillId="2" borderId="0" xfId="0" applyFont="1" applyFill="1" applyAlignment="1">
      <alignment horizontal="center" vertical="center"/>
    </xf>
    <xf numFmtId="0" fontId="51" fillId="2" borderId="33" xfId="0" applyFont="1" applyFill="1" applyBorder="1" applyAlignment="1">
      <alignment vertical="top" wrapText="1"/>
    </xf>
    <xf numFmtId="0" fontId="7" fillId="2" borderId="27" xfId="0" applyFont="1" applyFill="1" applyBorder="1"/>
    <xf numFmtId="0" fontId="45" fillId="2" borderId="0" xfId="0" applyFont="1" applyFill="1"/>
    <xf numFmtId="0" fontId="47" fillId="0" borderId="0" xfId="0" applyFont="1"/>
    <xf numFmtId="1" fontId="6" fillId="0" borderId="4" xfId="0" applyNumberFormat="1" applyFont="1" applyBorder="1" applyAlignment="1">
      <alignment horizontal="center" vertical="center"/>
    </xf>
    <xf numFmtId="1" fontId="6" fillId="0" borderId="5" xfId="0" applyNumberFormat="1" applyFont="1" applyBorder="1" applyAlignment="1">
      <alignment horizontal="center" vertical="center"/>
    </xf>
    <xf numFmtId="1" fontId="6" fillId="5" borderId="43" xfId="0" applyNumberFormat="1" applyFont="1" applyFill="1" applyBorder="1" applyAlignment="1">
      <alignment horizontal="center" vertical="center"/>
    </xf>
    <xf numFmtId="1" fontId="6" fillId="5" borderId="41" xfId="0" applyNumberFormat="1" applyFont="1" applyFill="1" applyBorder="1" applyAlignment="1">
      <alignment horizontal="center" vertical="center"/>
    </xf>
    <xf numFmtId="1" fontId="6" fillId="2" borderId="41" xfId="0" applyNumberFormat="1" applyFont="1" applyFill="1" applyBorder="1" applyAlignment="1">
      <alignment horizontal="center" vertical="center"/>
    </xf>
    <xf numFmtId="164" fontId="6" fillId="0" borderId="0" xfId="0" applyNumberFormat="1" applyFont="1" applyAlignment="1">
      <alignment horizontal="center" vertical="center"/>
    </xf>
    <xf numFmtId="0" fontId="43" fillId="2" borderId="0" xfId="0" applyFont="1" applyFill="1" applyAlignment="1">
      <alignment horizontal="center" vertical="center"/>
    </xf>
    <xf numFmtId="1" fontId="6" fillId="0" borderId="14" xfId="0" applyNumberFormat="1" applyFont="1" applyBorder="1" applyAlignment="1">
      <alignment horizontal="center" vertical="center"/>
    </xf>
    <xf numFmtId="1" fontId="6" fillId="0" borderId="8" xfId="0" applyNumberFormat="1" applyFont="1" applyBorder="1" applyAlignment="1">
      <alignment horizontal="center" vertical="center"/>
    </xf>
    <xf numFmtId="1" fontId="6" fillId="5" borderId="44" xfId="0" applyNumberFormat="1" applyFont="1" applyFill="1" applyBorder="1" applyAlignment="1">
      <alignment horizontal="center" vertical="center"/>
    </xf>
    <xf numFmtId="1" fontId="6" fillId="5" borderId="37" xfId="0" applyNumberFormat="1" applyFont="1" applyFill="1" applyBorder="1" applyAlignment="1">
      <alignment horizontal="center" vertical="center"/>
    </xf>
    <xf numFmtId="1" fontId="6" fillId="2" borderId="37" xfId="0" applyNumberFormat="1" applyFont="1" applyFill="1" applyBorder="1" applyAlignment="1">
      <alignment horizontal="center" vertical="center"/>
    </xf>
    <xf numFmtId="1" fontId="6" fillId="0" borderId="9" xfId="0" applyNumberFormat="1" applyFont="1" applyBorder="1" applyAlignment="1">
      <alignment horizontal="center" vertical="center"/>
    </xf>
    <xf numFmtId="1" fontId="6" fillId="0" borderId="10" xfId="0" applyNumberFormat="1" applyFont="1" applyBorder="1" applyAlignment="1">
      <alignment horizontal="center" vertical="center"/>
    </xf>
    <xf numFmtId="1" fontId="6" fillId="5" borderId="45" xfId="0" applyNumberFormat="1" applyFont="1" applyFill="1" applyBorder="1" applyAlignment="1">
      <alignment horizontal="center" vertical="center"/>
    </xf>
    <xf numFmtId="1" fontId="6" fillId="5" borderId="42" xfId="0" applyNumberFormat="1" applyFont="1" applyFill="1" applyBorder="1" applyAlignment="1">
      <alignment horizontal="center" vertical="center"/>
    </xf>
    <xf numFmtId="1" fontId="6" fillId="2" borderId="42" xfId="0" applyNumberFormat="1" applyFont="1" applyFill="1" applyBorder="1" applyAlignment="1">
      <alignment horizontal="center" vertical="center"/>
    </xf>
    <xf numFmtId="1" fontId="14" fillId="12" borderId="34" xfId="0" applyNumberFormat="1" applyFont="1" applyFill="1" applyBorder="1" applyAlignment="1">
      <alignment horizontal="center" vertical="center"/>
    </xf>
    <xf numFmtId="1" fontId="6" fillId="8" borderId="43" xfId="0" applyNumberFormat="1" applyFont="1" applyFill="1" applyBorder="1" applyAlignment="1">
      <alignment horizontal="center" vertical="center"/>
    </xf>
    <xf numFmtId="1" fontId="6" fillId="8" borderId="41" xfId="0" applyNumberFormat="1" applyFont="1" applyFill="1" applyBorder="1" applyAlignment="1">
      <alignment horizontal="center" vertical="center"/>
    </xf>
    <xf numFmtId="1" fontId="6" fillId="8" borderId="44" xfId="0" applyNumberFormat="1" applyFont="1" applyFill="1" applyBorder="1" applyAlignment="1">
      <alignment horizontal="center" vertical="center"/>
    </xf>
    <xf numFmtId="1" fontId="6" fillId="8" borderId="37" xfId="0" applyNumberFormat="1" applyFont="1" applyFill="1" applyBorder="1" applyAlignment="1">
      <alignment horizontal="center" vertical="center"/>
    </xf>
    <xf numFmtId="0" fontId="14" fillId="13" borderId="29" xfId="0" applyFont="1" applyFill="1" applyBorder="1" applyAlignment="1">
      <alignment horizontal="center"/>
    </xf>
    <xf numFmtId="1" fontId="6" fillId="0" borderId="37" xfId="0" applyNumberFormat="1" applyFont="1" applyBorder="1" applyAlignment="1">
      <alignment horizontal="center" vertical="center"/>
    </xf>
    <xf numFmtId="1" fontId="14" fillId="11" borderId="34" xfId="0" applyNumberFormat="1" applyFont="1" applyFill="1" applyBorder="1" applyAlignment="1">
      <alignment horizontal="center"/>
    </xf>
    <xf numFmtId="0" fontId="14" fillId="11" borderId="29" xfId="0" applyFont="1" applyFill="1" applyBorder="1" applyAlignment="1">
      <alignment horizontal="center"/>
    </xf>
    <xf numFmtId="0" fontId="6" fillId="2" borderId="37" xfId="0" applyFont="1" applyFill="1" applyBorder="1"/>
    <xf numFmtId="1" fontId="32" fillId="5" borderId="34" xfId="0" applyNumberFormat="1" applyFont="1" applyFill="1" applyBorder="1" applyAlignment="1">
      <alignment horizontal="center" vertical="center" wrapText="1"/>
    </xf>
    <xf numFmtId="1" fontId="6" fillId="7" borderId="43" xfId="0" applyNumberFormat="1" applyFont="1" applyFill="1" applyBorder="1" applyAlignment="1">
      <alignment horizontal="center" vertical="center"/>
    </xf>
    <xf numFmtId="1" fontId="6" fillId="7" borderId="41" xfId="0" applyNumberFormat="1" applyFont="1" applyFill="1" applyBorder="1" applyAlignment="1">
      <alignment horizontal="center" vertical="center"/>
    </xf>
    <xf numFmtId="1" fontId="6" fillId="7" borderId="44" xfId="0" applyNumberFormat="1" applyFont="1" applyFill="1" applyBorder="1" applyAlignment="1">
      <alignment horizontal="center" vertical="center"/>
    </xf>
    <xf numFmtId="1" fontId="6" fillId="7" borderId="37" xfId="0" applyNumberFormat="1" applyFont="1" applyFill="1" applyBorder="1" applyAlignment="1">
      <alignment horizontal="center" vertical="center"/>
    </xf>
    <xf numFmtId="1" fontId="6" fillId="7" borderId="45" xfId="0" applyNumberFormat="1" applyFont="1" applyFill="1" applyBorder="1" applyAlignment="1">
      <alignment horizontal="center" vertical="center"/>
    </xf>
    <xf numFmtId="1" fontId="6" fillId="7" borderId="42" xfId="0" applyNumberFormat="1" applyFont="1" applyFill="1" applyBorder="1" applyAlignment="1">
      <alignment horizontal="center" vertical="center"/>
    </xf>
    <xf numFmtId="1" fontId="6" fillId="0" borderId="32" xfId="0" applyNumberFormat="1" applyFont="1" applyBorder="1" applyAlignment="1">
      <alignment horizontal="center" vertical="center"/>
    </xf>
    <xf numFmtId="1" fontId="6" fillId="0" borderId="17" xfId="0" applyNumberFormat="1" applyFont="1" applyBorder="1" applyAlignment="1">
      <alignment horizontal="center" vertical="center"/>
    </xf>
    <xf numFmtId="1" fontId="6" fillId="6" borderId="46" xfId="0" applyNumberFormat="1" applyFont="1" applyFill="1" applyBorder="1" applyAlignment="1">
      <alignment horizontal="center" vertical="center"/>
    </xf>
    <xf numFmtId="1" fontId="6" fillId="6" borderId="0" xfId="0" applyNumberFormat="1" applyFont="1" applyFill="1" applyAlignment="1">
      <alignment horizontal="center" vertical="center"/>
    </xf>
    <xf numFmtId="1" fontId="6" fillId="2" borderId="0" xfId="0" applyNumberFormat="1" applyFont="1" applyFill="1" applyAlignment="1">
      <alignment horizontal="center" vertical="center"/>
    </xf>
    <xf numFmtId="1" fontId="6" fillId="6" borderId="44" xfId="0" applyNumberFormat="1" applyFont="1" applyFill="1" applyBorder="1" applyAlignment="1">
      <alignment horizontal="center" vertical="center"/>
    </xf>
    <xf numFmtId="1" fontId="6" fillId="6" borderId="37" xfId="0" applyNumberFormat="1" applyFont="1" applyFill="1" applyBorder="1" applyAlignment="1">
      <alignment horizontal="center" vertical="center"/>
    </xf>
    <xf numFmtId="1" fontId="6" fillId="6" borderId="45" xfId="0" applyNumberFormat="1" applyFont="1" applyFill="1" applyBorder="1" applyAlignment="1">
      <alignment horizontal="center" vertical="center"/>
    </xf>
    <xf numFmtId="0" fontId="12" fillId="2" borderId="0" xfId="0" applyFont="1" applyFill="1" applyAlignment="1">
      <alignment horizontal="center"/>
    </xf>
    <xf numFmtId="1" fontId="14" fillId="9" borderId="25" xfId="0" applyNumberFormat="1" applyFont="1" applyFill="1" applyBorder="1" applyAlignment="1">
      <alignment horizontal="center" vertical="center" wrapText="1"/>
    </xf>
    <xf numFmtId="0" fontId="12" fillId="9" borderId="25" xfId="0" applyFont="1" applyFill="1" applyBorder="1" applyAlignment="1">
      <alignment horizontal="center"/>
    </xf>
    <xf numFmtId="164" fontId="13" fillId="0" borderId="36" xfId="0" applyNumberFormat="1" applyFont="1" applyBorder="1" applyAlignment="1">
      <alignment horizontal="center" vertical="center"/>
    </xf>
    <xf numFmtId="1" fontId="14" fillId="9" borderId="30" xfId="0" applyNumberFormat="1" applyFont="1" applyFill="1" applyBorder="1" applyAlignment="1">
      <alignment horizontal="center" vertical="center" wrapText="1"/>
    </xf>
    <xf numFmtId="0" fontId="7" fillId="9" borderId="30" xfId="0" applyFont="1" applyFill="1" applyBorder="1" applyAlignment="1">
      <alignment vertical="center" wrapText="1"/>
    </xf>
    <xf numFmtId="164" fontId="49" fillId="5" borderId="29" xfId="0" applyNumberFormat="1" applyFont="1" applyFill="1" applyBorder="1" applyAlignment="1">
      <alignment horizontal="center" vertical="center"/>
    </xf>
    <xf numFmtId="0" fontId="13" fillId="2" borderId="0" xfId="0" applyFont="1" applyFill="1" applyAlignment="1">
      <alignment horizontal="center"/>
    </xf>
    <xf numFmtId="0" fontId="12" fillId="0" borderId="0" xfId="0" applyFont="1" applyAlignment="1" applyProtection="1">
      <alignment vertical="center"/>
      <protection locked="0"/>
    </xf>
    <xf numFmtId="0" fontId="12" fillId="0" borderId="0" xfId="0" applyFont="1" applyAlignment="1" applyProtection="1">
      <alignment horizontal="left" vertical="center"/>
      <protection locked="0"/>
    </xf>
    <xf numFmtId="0" fontId="12" fillId="0" borderId="0" xfId="0" applyFont="1" applyAlignment="1" applyProtection="1">
      <alignment wrapText="1"/>
      <protection locked="0"/>
    </xf>
    <xf numFmtId="0" fontId="12" fillId="0" borderId="51" xfId="0" applyFont="1" applyBorder="1" applyAlignment="1">
      <alignment horizontal="left" vertical="center"/>
    </xf>
    <xf numFmtId="0" fontId="12" fillId="0" borderId="52" xfId="0" applyFont="1" applyBorder="1" applyAlignment="1">
      <alignment horizontal="left" vertical="center"/>
    </xf>
    <xf numFmtId="0" fontId="12" fillId="0" borderId="53" xfId="0" applyFont="1" applyBorder="1"/>
    <xf numFmtId="0" fontId="8" fillId="0" borderId="0" xfId="0" applyFont="1" applyAlignment="1">
      <alignment vertical="center"/>
    </xf>
    <xf numFmtId="0" fontId="7" fillId="0" borderId="51" xfId="0" applyFont="1" applyBorder="1" applyAlignment="1">
      <alignment horizontal="left" vertical="center"/>
    </xf>
    <xf numFmtId="0" fontId="7" fillId="0" borderId="52" xfId="0" applyFont="1" applyBorder="1" applyAlignment="1">
      <alignment horizontal="left" vertical="center"/>
    </xf>
    <xf numFmtId="0" fontId="6" fillId="0" borderId="51" xfId="0" quotePrefix="1" applyFont="1" applyBorder="1" applyAlignment="1">
      <alignment horizontal="left" vertical="center" wrapText="1"/>
    </xf>
    <xf numFmtId="0" fontId="6" fillId="0" borderId="52" xfId="0" quotePrefix="1" applyFont="1" applyBorder="1" applyAlignment="1">
      <alignment horizontal="left" vertical="center" wrapText="1"/>
    </xf>
    <xf numFmtId="0" fontId="6" fillId="5" borderId="51" xfId="0" quotePrefix="1" applyFont="1" applyFill="1" applyBorder="1" applyAlignment="1">
      <alignment horizontal="left" vertical="center" wrapText="1"/>
    </xf>
    <xf numFmtId="0" fontId="35" fillId="12" borderId="52" xfId="0" quotePrefix="1" applyFont="1" applyFill="1" applyBorder="1" applyAlignment="1">
      <alignment horizontal="left" vertical="center" wrapText="1"/>
    </xf>
    <xf numFmtId="0" fontId="6" fillId="15" borderId="0" xfId="0" quotePrefix="1" applyFont="1" applyFill="1" applyAlignment="1">
      <alignment horizontal="left" vertical="center" wrapText="1"/>
    </xf>
    <xf numFmtId="0" fontId="12" fillId="15" borderId="53" xfId="0" applyFont="1" applyFill="1" applyBorder="1"/>
    <xf numFmtId="0" fontId="12" fillId="11" borderId="0" xfId="0" applyFont="1" applyFill="1"/>
    <xf numFmtId="0" fontId="35" fillId="0" borderId="52" xfId="0" quotePrefix="1" applyFont="1" applyBorder="1" applyAlignment="1">
      <alignment horizontal="left" vertical="center" wrapText="1"/>
    </xf>
    <xf numFmtId="0" fontId="7" fillId="0" borderId="0" xfId="0" applyFont="1" applyAlignment="1">
      <alignment horizontal="right"/>
    </xf>
    <xf numFmtId="0" fontId="46" fillId="0" borderId="0" xfId="0" applyFont="1" applyAlignment="1">
      <alignment horizontal="right"/>
    </xf>
    <xf numFmtId="0" fontId="3" fillId="0" borderId="0" xfId="0" applyFont="1"/>
    <xf numFmtId="0" fontId="36" fillId="0" borderId="0" xfId="0" applyFont="1" applyAlignment="1">
      <alignment horizontal="right" vertical="center"/>
    </xf>
    <xf numFmtId="0" fontId="38" fillId="0" borderId="0" xfId="0" applyFont="1" applyAlignment="1">
      <alignment horizontal="right" vertical="center"/>
    </xf>
    <xf numFmtId="0" fontId="12" fillId="0" borderId="0" xfId="0" applyFont="1" applyAlignment="1">
      <alignment horizontal="right"/>
    </xf>
    <xf numFmtId="0" fontId="37" fillId="0" borderId="0" xfId="0" applyFont="1" applyAlignment="1">
      <alignment horizontal="right" vertical="center"/>
    </xf>
    <xf numFmtId="0" fontId="39" fillId="0" borderId="0" xfId="0" applyFont="1" applyAlignment="1">
      <alignment horizontal="right" vertical="center"/>
    </xf>
    <xf numFmtId="0" fontId="7" fillId="0" borderId="0" xfId="0" applyFont="1" applyAlignment="1" applyProtection="1">
      <alignment horizontal="left" vertical="center" wrapText="1"/>
      <protection locked="0"/>
    </xf>
    <xf numFmtId="0" fontId="6" fillId="17" borderId="38" xfId="0" applyFont="1" applyFill="1" applyBorder="1" applyAlignment="1" applyProtection="1">
      <alignment vertical="top" wrapText="1"/>
      <protection locked="0"/>
    </xf>
    <xf numFmtId="0" fontId="6" fillId="0" borderId="37" xfId="0" applyFont="1" applyBorder="1" applyAlignment="1" applyProtection="1">
      <alignment vertical="top" wrapText="1"/>
      <protection locked="0"/>
    </xf>
    <xf numFmtId="0" fontId="6" fillId="0" borderId="0" xfId="0" applyFont="1" applyAlignment="1" applyProtection="1">
      <alignment vertical="top" wrapText="1"/>
      <protection locked="0"/>
    </xf>
    <xf numFmtId="0" fontId="6" fillId="17" borderId="31" xfId="0" applyFont="1" applyFill="1" applyBorder="1" applyAlignment="1" applyProtection="1">
      <alignment vertical="top" wrapText="1"/>
      <protection locked="0"/>
    </xf>
    <xf numFmtId="0" fontId="12" fillId="0" borderId="0" xfId="0" applyFont="1" applyAlignment="1" applyProtection="1">
      <alignment horizontal="center" vertical="center"/>
      <protection locked="0"/>
    </xf>
    <xf numFmtId="0" fontId="54" fillId="0" borderId="0" xfId="0" applyFont="1" applyAlignment="1" applyProtection="1">
      <alignment horizontal="center" vertical="center"/>
      <protection locked="0"/>
    </xf>
    <xf numFmtId="0" fontId="12" fillId="0" borderId="0" xfId="0" applyFont="1" applyAlignment="1" applyProtection="1">
      <alignment horizontal="left" vertical="center" wrapText="1"/>
      <protection locked="0"/>
    </xf>
    <xf numFmtId="0" fontId="12" fillId="0" borderId="0" xfId="0" applyFont="1" applyAlignment="1" applyProtection="1">
      <alignment vertical="top" wrapText="1"/>
      <protection locked="0"/>
    </xf>
    <xf numFmtId="0" fontId="12" fillId="0" borderId="0" xfId="0" applyFont="1" applyAlignment="1" applyProtection="1">
      <alignment vertical="center" wrapText="1"/>
      <protection locked="0"/>
    </xf>
    <xf numFmtId="0" fontId="12" fillId="0" borderId="0" xfId="0" applyFont="1" applyAlignment="1">
      <alignment vertical="center" wrapText="1"/>
    </xf>
    <xf numFmtId="0" fontId="54" fillId="0" borderId="0" xfId="0" applyFont="1" applyAlignment="1">
      <alignment horizontal="center" vertical="center"/>
    </xf>
    <xf numFmtId="0" fontId="12" fillId="0" borderId="0" xfId="0" applyFont="1" applyAlignment="1">
      <alignment horizontal="left" vertical="center" wrapText="1"/>
    </xf>
    <xf numFmtId="0" fontId="12" fillId="0" borderId="0" xfId="0" applyFont="1" applyAlignment="1">
      <alignment vertical="top" wrapText="1"/>
    </xf>
    <xf numFmtId="0" fontId="13" fillId="0" borderId="0" xfId="0" applyFont="1" applyAlignment="1">
      <alignment vertical="center" wrapText="1"/>
    </xf>
    <xf numFmtId="0" fontId="7" fillId="0" borderId="0" xfId="0" applyFont="1" applyAlignment="1">
      <alignment horizontal="left" vertical="center" wrapText="1"/>
    </xf>
    <xf numFmtId="0" fontId="6" fillId="0" borderId="36" xfId="0" applyFont="1" applyBorder="1" applyAlignment="1">
      <alignment vertical="center" wrapText="1"/>
    </xf>
    <xf numFmtId="0" fontId="6" fillId="0" borderId="4" xfId="0" applyFont="1" applyBorder="1" applyAlignment="1">
      <alignment horizontal="center" vertical="center"/>
    </xf>
    <xf numFmtId="0" fontId="21" fillId="0" borderId="41" xfId="0" applyFont="1" applyBorder="1" applyAlignment="1">
      <alignment horizontal="left" vertical="center" wrapText="1"/>
    </xf>
    <xf numFmtId="0" fontId="9" fillId="2" borderId="6" xfId="0" applyFont="1" applyFill="1" applyBorder="1" applyAlignment="1">
      <alignment horizontal="center" vertical="center" wrapText="1"/>
    </xf>
    <xf numFmtId="0" fontId="9" fillId="2" borderId="38" xfId="0" applyFont="1" applyFill="1" applyBorder="1" applyAlignment="1">
      <alignment horizontal="center" vertical="center" wrapText="1"/>
    </xf>
    <xf numFmtId="0" fontId="6" fillId="0" borderId="38" xfId="0" applyFont="1" applyBorder="1" applyAlignment="1">
      <alignment vertical="top" wrapText="1"/>
    </xf>
    <xf numFmtId="0" fontId="6" fillId="0" borderId="8" xfId="0" applyFont="1" applyBorder="1" applyAlignment="1">
      <alignment vertical="top" wrapText="1"/>
    </xf>
    <xf numFmtId="0" fontId="6" fillId="0" borderId="14" xfId="0" applyFont="1" applyBorder="1" applyAlignment="1">
      <alignment horizontal="center" vertical="center"/>
    </xf>
    <xf numFmtId="0" fontId="21" fillId="0" borderId="8" xfId="0" applyFont="1" applyBorder="1" applyAlignment="1">
      <alignment horizontal="left" vertical="center" wrapText="1"/>
    </xf>
    <xf numFmtId="0" fontId="9" fillId="2" borderId="55" xfId="0" applyFont="1" applyFill="1" applyBorder="1" applyAlignment="1">
      <alignment horizontal="center" vertical="center" wrapText="1"/>
    </xf>
    <xf numFmtId="0" fontId="6" fillId="0" borderId="9" xfId="0" applyFont="1" applyBorder="1" applyAlignment="1">
      <alignment horizontal="center" vertical="center"/>
    </xf>
    <xf numFmtId="0" fontId="21" fillId="0" borderId="10" xfId="0" applyFont="1" applyBorder="1" applyAlignment="1">
      <alignment horizontal="left" vertical="center" wrapText="1"/>
    </xf>
    <xf numFmtId="0" fontId="9" fillId="2" borderId="56" xfId="0" applyFont="1" applyFill="1" applyBorder="1" applyAlignment="1">
      <alignment horizontal="center" vertical="center" wrapText="1"/>
    </xf>
    <xf numFmtId="0" fontId="18" fillId="0" borderId="37" xfId="0" applyFont="1" applyBorder="1" applyAlignment="1">
      <alignment horizontal="center" vertical="center" wrapText="1"/>
    </xf>
    <xf numFmtId="0" fontId="24" fillId="0" borderId="37" xfId="0" applyFont="1" applyBorder="1" applyAlignment="1">
      <alignment vertical="center"/>
    </xf>
    <xf numFmtId="0" fontId="6" fillId="0" borderId="37" xfId="0" applyFont="1" applyBorder="1" applyAlignment="1">
      <alignment vertical="center" wrapText="1"/>
    </xf>
    <xf numFmtId="0" fontId="55" fillId="0" borderId="0" xfId="0" applyFont="1" applyAlignment="1">
      <alignment horizontal="center" vertical="center" wrapText="1"/>
    </xf>
    <xf numFmtId="0" fontId="9" fillId="2" borderId="0" xfId="0" applyFont="1" applyFill="1" applyAlignment="1">
      <alignment horizontal="center" vertical="center" wrapText="1"/>
    </xf>
    <xf numFmtId="0" fontId="6" fillId="0" borderId="37" xfId="0" applyFont="1" applyBorder="1" applyAlignment="1">
      <alignment vertical="top" wrapText="1"/>
    </xf>
    <xf numFmtId="0" fontId="21" fillId="0" borderId="5" xfId="0" applyFont="1" applyBorder="1" applyAlignment="1">
      <alignment horizontal="center" vertical="center" wrapText="1"/>
    </xf>
    <xf numFmtId="0" fontId="9" fillId="2" borderId="54" xfId="0" applyFont="1" applyFill="1" applyBorder="1" applyAlignment="1">
      <alignment horizontal="center" vertical="center" wrapText="1"/>
    </xf>
    <xf numFmtId="0" fontId="21" fillId="0" borderId="8" xfId="0" applyFont="1" applyBorder="1" applyAlignment="1">
      <alignment horizontal="center" vertical="center" wrapText="1"/>
    </xf>
    <xf numFmtId="0" fontId="6" fillId="0" borderId="36" xfId="0" applyFont="1" applyBorder="1" applyAlignment="1">
      <alignment horizontal="left" vertical="center" wrapText="1"/>
    </xf>
    <xf numFmtId="0" fontId="21" fillId="0" borderId="10" xfId="0" applyFont="1" applyBorder="1" applyAlignment="1">
      <alignment horizontal="center" vertical="center" wrapText="1"/>
    </xf>
    <xf numFmtId="0" fontId="17" fillId="0" borderId="37" xfId="0" applyFont="1" applyBorder="1" applyAlignment="1">
      <alignment horizontal="center" vertical="center" wrapText="1"/>
    </xf>
    <xf numFmtId="0" fontId="20" fillId="0" borderId="37" xfId="0" applyFont="1" applyBorder="1" applyAlignment="1">
      <alignment vertical="center"/>
    </xf>
    <xf numFmtId="0" fontId="21" fillId="0" borderId="0" xfId="0" applyFont="1" applyAlignment="1">
      <alignment horizontal="center" vertical="center" wrapText="1"/>
    </xf>
    <xf numFmtId="0" fontId="22" fillId="0" borderId="37" xfId="0" applyFont="1" applyBorder="1" applyAlignment="1">
      <alignment horizontal="center" vertical="center" wrapText="1"/>
    </xf>
    <xf numFmtId="0" fontId="25" fillId="0" borderId="37" xfId="0" applyFont="1" applyBorder="1" applyAlignment="1">
      <alignment vertical="center"/>
    </xf>
    <xf numFmtId="0" fontId="6" fillId="0" borderId="0" xfId="0" applyFont="1" applyAlignment="1">
      <alignment vertical="top" wrapText="1"/>
    </xf>
    <xf numFmtId="0" fontId="6" fillId="0" borderId="2" xfId="0" applyFont="1" applyBorder="1" applyAlignment="1">
      <alignment vertical="top" wrapText="1"/>
    </xf>
    <xf numFmtId="0" fontId="6" fillId="0" borderId="31" xfId="0" applyFont="1" applyBorder="1" applyAlignment="1">
      <alignment vertical="top" wrapText="1"/>
    </xf>
    <xf numFmtId="0" fontId="7" fillId="0" borderId="0" xfId="0" applyFont="1" applyProtection="1">
      <protection locked="0"/>
    </xf>
    <xf numFmtId="0" fontId="12" fillId="2" borderId="0" xfId="0" applyFont="1" applyFill="1" applyAlignment="1" applyProtection="1">
      <alignment wrapText="1"/>
      <protection locked="0"/>
    </xf>
    <xf numFmtId="0" fontId="24" fillId="0" borderId="8" xfId="0" applyFont="1" applyBorder="1" applyAlignment="1">
      <alignment vertical="center" wrapText="1"/>
    </xf>
    <xf numFmtId="0" fontId="6" fillId="0" borderId="8"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38" xfId="0" applyFont="1" applyBorder="1" applyAlignment="1">
      <alignment horizontal="left" vertical="center" wrapText="1"/>
    </xf>
    <xf numFmtId="0" fontId="24" fillId="0" borderId="37" xfId="0" applyFont="1" applyBorder="1" applyAlignment="1">
      <alignment vertical="center" wrapText="1"/>
    </xf>
    <xf numFmtId="0" fontId="6" fillId="0" borderId="37" xfId="0" applyFont="1" applyBorder="1" applyAlignment="1">
      <alignment vertical="center"/>
    </xf>
    <xf numFmtId="0" fontId="6" fillId="0" borderId="37" xfId="0" applyFont="1" applyBorder="1" applyAlignment="1">
      <alignment horizontal="center" vertical="center" wrapText="1"/>
    </xf>
    <xf numFmtId="0" fontId="6" fillId="0" borderId="37" xfId="0" applyFont="1" applyBorder="1" applyAlignment="1">
      <alignment horizontal="left" vertical="center" wrapText="1"/>
    </xf>
    <xf numFmtId="0" fontId="20" fillId="0" borderId="8" xfId="0" applyFont="1" applyBorder="1" applyAlignment="1">
      <alignment vertical="center" wrapText="1"/>
    </xf>
    <xf numFmtId="0" fontId="20" fillId="0" borderId="37" xfId="0" applyFont="1" applyBorder="1" applyAlignment="1">
      <alignment vertical="center" wrapText="1"/>
    </xf>
    <xf numFmtId="0" fontId="25" fillId="0" borderId="8" xfId="0" applyFont="1" applyBorder="1" applyAlignment="1">
      <alignment vertical="center" wrapText="1"/>
    </xf>
    <xf numFmtId="0" fontId="25" fillId="0" borderId="37" xfId="0" applyFont="1" applyBorder="1" applyAlignment="1">
      <alignment vertical="center" wrapText="1"/>
    </xf>
    <xf numFmtId="0" fontId="6" fillId="0" borderId="2" xfId="0" applyFont="1" applyBorder="1" applyAlignment="1">
      <alignment horizontal="center" vertical="center" wrapText="1"/>
    </xf>
    <xf numFmtId="0" fontId="6" fillId="0" borderId="0" xfId="0" applyFont="1" applyAlignment="1">
      <alignment horizontal="left" vertical="top" wrapText="1"/>
    </xf>
    <xf numFmtId="0" fontId="6" fillId="0" borderId="0" xfId="0" applyFont="1" applyAlignment="1">
      <alignment horizontal="left" vertical="top"/>
    </xf>
    <xf numFmtId="0" fontId="31" fillId="0" borderId="8" xfId="0" applyFont="1" applyBorder="1" applyAlignment="1">
      <alignment horizontal="center" vertical="center" wrapText="1"/>
    </xf>
    <xf numFmtId="0" fontId="3" fillId="0" borderId="25" xfId="0" applyFont="1" applyBorder="1" applyAlignment="1">
      <alignment horizontal="left" wrapText="1"/>
    </xf>
    <xf numFmtId="0" fontId="3" fillId="11" borderId="8" xfId="0" applyFont="1" applyFill="1" applyBorder="1" applyAlignment="1">
      <alignment horizontal="center" vertical="center" wrapText="1"/>
    </xf>
    <xf numFmtId="0" fontId="3" fillId="0" borderId="0" xfId="0" applyFont="1" applyAlignment="1">
      <alignment horizontal="left" wrapText="1"/>
    </xf>
    <xf numFmtId="0" fontId="3" fillId="13" borderId="8" xfId="0" applyFont="1" applyFill="1" applyBorder="1" applyAlignment="1">
      <alignment horizontal="center" vertical="center" wrapText="1"/>
    </xf>
    <xf numFmtId="0" fontId="3" fillId="0" borderId="30" xfId="0" applyFont="1" applyBorder="1" applyAlignment="1">
      <alignment horizontal="left" wrapText="1"/>
    </xf>
    <xf numFmtId="0" fontId="31" fillId="12" borderId="8" xfId="0" applyFont="1" applyFill="1" applyBorder="1" applyAlignment="1">
      <alignment horizontal="center" vertical="center" wrapText="1"/>
    </xf>
    <xf numFmtId="0" fontId="19" fillId="0" borderId="0" xfId="0" applyFont="1"/>
    <xf numFmtId="0" fontId="0" fillId="0" borderId="0" xfId="0" applyAlignment="1">
      <alignment wrapText="1"/>
    </xf>
    <xf numFmtId="0" fontId="0" fillId="0" borderId="0" xfId="0" applyProtection="1">
      <protection locked="0"/>
    </xf>
    <xf numFmtId="0" fontId="7" fillId="0" borderId="36" xfId="0" applyFont="1" applyBorder="1" applyAlignment="1" applyProtection="1">
      <alignment horizontal="left" vertical="center"/>
      <protection locked="0"/>
    </xf>
    <xf numFmtId="0" fontId="7" fillId="0" borderId="37" xfId="0" applyFont="1" applyBorder="1" applyAlignment="1" applyProtection="1">
      <alignment horizontal="left" vertical="center"/>
      <protection locked="0"/>
    </xf>
    <xf numFmtId="0" fontId="6" fillId="0" borderId="37" xfId="0" applyFont="1" applyBorder="1" applyAlignment="1" applyProtection="1">
      <alignment horizontal="left" vertical="center"/>
      <protection locked="0"/>
    </xf>
    <xf numFmtId="0" fontId="6" fillId="0" borderId="38" xfId="0" applyFont="1" applyBorder="1" applyAlignment="1" applyProtection="1">
      <alignment horizontal="left" vertical="center"/>
      <protection locked="0"/>
    </xf>
    <xf numFmtId="0" fontId="6" fillId="2" borderId="0" xfId="0" applyFont="1" applyFill="1" applyAlignment="1" applyProtection="1">
      <alignment horizontal="left" vertical="center"/>
      <protection locked="0"/>
    </xf>
    <xf numFmtId="0" fontId="7" fillId="0" borderId="36" xfId="0" applyFont="1" applyBorder="1" applyAlignment="1" applyProtection="1">
      <alignment horizontal="left" vertical="center" wrapText="1"/>
      <protection locked="0"/>
    </xf>
    <xf numFmtId="0" fontId="7" fillId="0" borderId="37" xfId="0" applyFont="1" applyBorder="1" applyAlignment="1" applyProtection="1">
      <alignment horizontal="left" vertical="center" wrapText="1"/>
      <protection locked="0"/>
    </xf>
    <xf numFmtId="0" fontId="6" fillId="0" borderId="0" xfId="0" applyFont="1" applyAlignment="1" applyProtection="1">
      <alignment horizontal="left" vertical="center"/>
      <protection locked="0"/>
    </xf>
    <xf numFmtId="0" fontId="7" fillId="0" borderId="38" xfId="0" applyFont="1" applyBorder="1" applyAlignment="1" applyProtection="1">
      <alignment horizontal="left" vertical="center"/>
      <protection locked="0"/>
    </xf>
    <xf numFmtId="0" fontId="7" fillId="0" borderId="34" xfId="0" applyFont="1" applyBorder="1" applyAlignment="1" applyProtection="1">
      <alignment horizontal="left" vertical="top"/>
      <protection locked="0"/>
    </xf>
    <xf numFmtId="0" fontId="7" fillId="0" borderId="25" xfId="0" applyFont="1" applyBorder="1" applyAlignment="1" applyProtection="1">
      <alignment horizontal="left" vertical="top"/>
      <protection locked="0"/>
    </xf>
    <xf numFmtId="0" fontId="7" fillId="0" borderId="34" xfId="0" applyFont="1" applyBorder="1" applyAlignment="1" applyProtection="1">
      <alignment horizontal="left" vertical="center"/>
      <protection locked="0"/>
    </xf>
    <xf numFmtId="0" fontId="7" fillId="0" borderId="25" xfId="0" applyFont="1" applyBorder="1" applyAlignment="1" applyProtection="1">
      <alignment horizontal="left" vertical="center"/>
      <protection locked="0"/>
    </xf>
    <xf numFmtId="0" fontId="0" fillId="0" borderId="26" xfId="0" applyBorder="1" applyProtection="1">
      <protection locked="0"/>
    </xf>
    <xf numFmtId="0" fontId="0" fillId="0" borderId="25" xfId="0" applyBorder="1" applyProtection="1">
      <protection locked="0"/>
    </xf>
    <xf numFmtId="0" fontId="6" fillId="0" borderId="26" xfId="0" applyFont="1" applyBorder="1" applyAlignment="1" applyProtection="1">
      <alignment horizontal="center" vertical="center"/>
      <protection locked="0"/>
    </xf>
    <xf numFmtId="0" fontId="7" fillId="0" borderId="27" xfId="0" applyFont="1" applyBorder="1" applyAlignment="1" applyProtection="1">
      <alignment horizontal="left" vertical="top"/>
      <protection locked="0"/>
    </xf>
    <xf numFmtId="0" fontId="7" fillId="0" borderId="0" xfId="0" applyFont="1" applyAlignment="1" applyProtection="1">
      <alignment horizontal="left" vertical="top"/>
      <protection locked="0"/>
    </xf>
    <xf numFmtId="0" fontId="6" fillId="0" borderId="27" xfId="0" applyFont="1" applyBorder="1" applyAlignment="1" applyProtection="1">
      <alignment horizontal="center" vertical="top"/>
      <protection locked="0"/>
    </xf>
    <xf numFmtId="0" fontId="7" fillId="0" borderId="29" xfId="0" applyFont="1" applyBorder="1" applyAlignment="1" applyProtection="1">
      <alignment horizontal="left" vertical="top"/>
      <protection locked="0"/>
    </xf>
    <xf numFmtId="0" fontId="7" fillId="0" borderId="30" xfId="0" applyFont="1" applyBorder="1" applyAlignment="1" applyProtection="1">
      <alignment horizontal="left" vertical="top"/>
      <protection locked="0"/>
    </xf>
    <xf numFmtId="0" fontId="6" fillId="0" borderId="29" xfId="0" applyFont="1" applyBorder="1" applyAlignment="1" applyProtection="1">
      <alignment horizontal="center" vertical="top"/>
      <protection locked="0"/>
    </xf>
    <xf numFmtId="0" fontId="6" fillId="0" borderId="25" xfId="0" applyFont="1" applyBorder="1" applyAlignment="1" applyProtection="1">
      <alignment horizontal="left" vertical="center"/>
      <protection locked="0"/>
    </xf>
    <xf numFmtId="0" fontId="7" fillId="0" borderId="27"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6" fillId="0" borderId="0" xfId="0" applyFont="1" applyAlignment="1" applyProtection="1">
      <alignment horizontal="center" vertical="center"/>
      <protection locked="0"/>
    </xf>
    <xf numFmtId="0" fontId="21" fillId="0" borderId="27" xfId="0" applyFont="1" applyBorder="1" applyAlignment="1" applyProtection="1">
      <alignment horizontal="left" vertical="center"/>
      <protection locked="0"/>
    </xf>
    <xf numFmtId="0" fontId="21" fillId="0" borderId="0" xfId="0" applyFont="1" applyAlignment="1" applyProtection="1">
      <alignment horizontal="left" vertical="center"/>
      <protection locked="0"/>
    </xf>
    <xf numFmtId="0" fontId="21" fillId="0" borderId="28" xfId="0" applyFont="1" applyBorder="1" applyAlignment="1" applyProtection="1">
      <alignment horizontal="left" vertical="center"/>
      <protection locked="0"/>
    </xf>
    <xf numFmtId="0" fontId="7" fillId="0" borderId="8" xfId="0" applyFont="1" applyBorder="1" applyAlignment="1" applyProtection="1">
      <alignment horizontal="left" vertical="center"/>
      <protection locked="0"/>
    </xf>
    <xf numFmtId="4" fontId="6" fillId="0" borderId="38" xfId="0" applyNumberFormat="1" applyFont="1" applyBorder="1" applyAlignment="1" applyProtection="1">
      <alignment horizontal="right" vertical="center"/>
      <protection locked="0"/>
    </xf>
    <xf numFmtId="0" fontId="6" fillId="0" borderId="0" xfId="0" applyFont="1" applyAlignment="1" applyProtection="1">
      <alignment horizontal="right" vertical="center"/>
      <protection locked="0"/>
    </xf>
    <xf numFmtId="0" fontId="6" fillId="0" borderId="38" xfId="0" applyFont="1" applyBorder="1" applyAlignment="1" applyProtection="1">
      <alignment horizontal="right" vertical="center"/>
      <protection locked="0"/>
    </xf>
    <xf numFmtId="0" fontId="12" fillId="2" borderId="0" xfId="0" applyFont="1" applyFill="1" applyAlignment="1" applyProtection="1">
      <alignment horizontal="left" vertical="center"/>
      <protection locked="0"/>
    </xf>
    <xf numFmtId="0" fontId="12" fillId="2" borderId="0" xfId="0" applyFont="1" applyFill="1" applyAlignment="1" applyProtection="1">
      <alignment vertical="center"/>
      <protection locked="0"/>
    </xf>
    <xf numFmtId="164" fontId="6" fillId="0" borderId="59" xfId="3" applyNumberFormat="1" applyFont="1" applyFill="1" applyBorder="1" applyAlignment="1" applyProtection="1">
      <alignment horizontal="center" vertical="center" wrapText="1"/>
      <protection locked="0"/>
    </xf>
    <xf numFmtId="164" fontId="6" fillId="0" borderId="60" xfId="3" applyNumberFormat="1" applyFont="1" applyFill="1" applyBorder="1" applyAlignment="1" applyProtection="1">
      <alignment horizontal="center" vertical="center" wrapText="1"/>
      <protection locked="0"/>
    </xf>
    <xf numFmtId="164" fontId="6" fillId="0" borderId="61" xfId="3" applyNumberFormat="1" applyFont="1" applyFill="1" applyBorder="1" applyAlignment="1" applyProtection="1">
      <alignment horizontal="center" vertical="center" wrapText="1"/>
      <protection locked="0"/>
    </xf>
    <xf numFmtId="164" fontId="6" fillId="0" borderId="0" xfId="3" applyNumberFormat="1" applyFont="1" applyFill="1" applyBorder="1" applyAlignment="1" applyProtection="1">
      <alignment horizontal="center" vertical="center" wrapText="1"/>
      <protection locked="0"/>
    </xf>
    <xf numFmtId="0" fontId="6" fillId="0" borderId="0" xfId="0" applyFont="1" applyAlignment="1">
      <alignment horizontal="left" vertical="top" wrapText="1"/>
    </xf>
    <xf numFmtId="0" fontId="52" fillId="0" borderId="0" xfId="0" applyFont="1" applyAlignment="1">
      <alignment horizontal="left" vertical="top" wrapText="1"/>
    </xf>
    <xf numFmtId="0" fontId="53" fillId="0" borderId="0" xfId="0" applyFont="1" applyAlignment="1">
      <alignment horizontal="left" vertical="top" wrapText="1"/>
    </xf>
    <xf numFmtId="0" fontId="6" fillId="0" borderId="0" xfId="0" applyFont="1" applyAlignment="1">
      <alignment horizontal="left" vertical="center" wrapText="1"/>
    </xf>
    <xf numFmtId="0" fontId="65" fillId="0" borderId="0" xfId="0" applyFont="1" applyAlignment="1">
      <alignment horizontal="left" vertical="center" wrapText="1"/>
    </xf>
    <xf numFmtId="0" fontId="21" fillId="0" borderId="0" xfId="0" applyFont="1" applyAlignment="1">
      <alignment horizontal="left" vertical="top" wrapText="1"/>
    </xf>
    <xf numFmtId="0" fontId="32" fillId="0" borderId="0" xfId="0" applyFont="1" applyAlignment="1">
      <alignment horizontal="left" vertical="top" wrapText="1"/>
    </xf>
    <xf numFmtId="0" fontId="7" fillId="9" borderId="36" xfId="0" applyFont="1" applyFill="1" applyBorder="1" applyAlignment="1" applyProtection="1">
      <alignment horizontal="left" vertical="center"/>
      <protection locked="0"/>
    </xf>
    <xf numFmtId="0" fontId="7" fillId="9" borderId="37" xfId="0" applyFont="1" applyFill="1" applyBorder="1" applyAlignment="1" applyProtection="1">
      <alignment horizontal="left" vertical="center"/>
      <protection locked="0"/>
    </xf>
    <xf numFmtId="0" fontId="7" fillId="9" borderId="38" xfId="0" applyFont="1" applyFill="1" applyBorder="1" applyAlignment="1" applyProtection="1">
      <alignment horizontal="left" vertical="center"/>
      <protection locked="0"/>
    </xf>
    <xf numFmtId="0" fontId="6" fillId="9" borderId="0" xfId="0" applyFont="1" applyFill="1" applyAlignment="1" applyProtection="1">
      <alignment horizontal="left" vertical="top"/>
      <protection locked="0"/>
    </xf>
    <xf numFmtId="0" fontId="6" fillId="9" borderId="28" xfId="0" applyFont="1" applyFill="1" applyBorder="1" applyAlignment="1" applyProtection="1">
      <alignment horizontal="left" vertical="top"/>
      <protection locked="0"/>
    </xf>
    <xf numFmtId="0" fontId="6" fillId="9" borderId="27" xfId="0" applyFont="1" applyFill="1" applyBorder="1" applyAlignment="1" applyProtection="1">
      <alignment horizontal="left" vertical="center"/>
      <protection locked="0"/>
    </xf>
    <xf numFmtId="0" fontId="6" fillId="9" borderId="0" xfId="0" applyFont="1" applyFill="1" applyAlignment="1" applyProtection="1">
      <alignment horizontal="left" vertical="center"/>
      <protection locked="0"/>
    </xf>
    <xf numFmtId="0" fontId="6" fillId="9" borderId="28" xfId="0" applyFont="1" applyFill="1" applyBorder="1" applyAlignment="1" applyProtection="1">
      <alignment horizontal="left" vertical="center"/>
      <protection locked="0"/>
    </xf>
    <xf numFmtId="0" fontId="4" fillId="0" borderId="36" xfId="0" applyFont="1" applyBorder="1" applyAlignment="1">
      <alignment horizontal="left" vertical="center"/>
    </xf>
    <xf numFmtId="0" fontId="4" fillId="0" borderId="37" xfId="0" applyFont="1" applyBorder="1" applyAlignment="1">
      <alignment horizontal="left" vertical="center"/>
    </xf>
    <xf numFmtId="0" fontId="4" fillId="0" borderId="38" xfId="0" applyFont="1" applyBorder="1" applyAlignment="1">
      <alignment horizontal="left" vertical="center"/>
    </xf>
    <xf numFmtId="0" fontId="6" fillId="9" borderId="8" xfId="0" applyFont="1" applyFill="1" applyBorder="1" applyAlignment="1" applyProtection="1">
      <alignment horizontal="left" vertical="center"/>
      <protection locked="0"/>
    </xf>
    <xf numFmtId="0" fontId="6" fillId="9" borderId="34" xfId="0" applyFont="1" applyFill="1" applyBorder="1" applyAlignment="1" applyProtection="1">
      <alignment horizontal="left" vertical="top"/>
      <protection locked="0"/>
    </xf>
    <xf numFmtId="0" fontId="6" fillId="9" borderId="25" xfId="0" applyFont="1" applyFill="1" applyBorder="1" applyAlignment="1" applyProtection="1">
      <alignment horizontal="left" vertical="top"/>
      <protection locked="0"/>
    </xf>
    <xf numFmtId="0" fontId="6" fillId="9" borderId="26" xfId="0" applyFont="1" applyFill="1" applyBorder="1" applyAlignment="1" applyProtection="1">
      <alignment horizontal="left" vertical="top"/>
      <protection locked="0"/>
    </xf>
    <xf numFmtId="0" fontId="6" fillId="9" borderId="27" xfId="0" applyFont="1" applyFill="1" applyBorder="1" applyAlignment="1" applyProtection="1">
      <alignment horizontal="left" vertical="top"/>
      <protection locked="0"/>
    </xf>
    <xf numFmtId="0" fontId="6" fillId="9" borderId="29" xfId="0" applyFont="1" applyFill="1" applyBorder="1" applyAlignment="1" applyProtection="1">
      <alignment horizontal="left" vertical="top"/>
      <protection locked="0"/>
    </xf>
    <xf numFmtId="0" fontId="6" fillId="9" borderId="30" xfId="0" applyFont="1" applyFill="1" applyBorder="1" applyAlignment="1" applyProtection="1">
      <alignment horizontal="left" vertical="top"/>
      <protection locked="0"/>
    </xf>
    <xf numFmtId="0" fontId="6" fillId="9" borderId="31" xfId="0" applyFont="1" applyFill="1" applyBorder="1" applyAlignment="1" applyProtection="1">
      <alignment horizontal="left" vertical="top"/>
      <protection locked="0"/>
    </xf>
    <xf numFmtId="0" fontId="6" fillId="9" borderId="36" xfId="0" applyFont="1" applyFill="1" applyBorder="1" applyAlignment="1" applyProtection="1">
      <alignment horizontal="left" vertical="center"/>
      <protection locked="0"/>
    </xf>
    <xf numFmtId="0" fontId="6" fillId="9" borderId="37" xfId="0" applyFont="1" applyFill="1" applyBorder="1" applyAlignment="1" applyProtection="1">
      <alignment horizontal="left" vertical="center"/>
      <protection locked="0"/>
    </xf>
    <xf numFmtId="0" fontId="6" fillId="9" borderId="38" xfId="0" applyFont="1" applyFill="1" applyBorder="1" applyAlignment="1" applyProtection="1">
      <alignment horizontal="left" vertical="center"/>
      <protection locked="0"/>
    </xf>
    <xf numFmtId="0" fontId="6" fillId="9" borderId="29" xfId="0" applyFont="1" applyFill="1" applyBorder="1" applyAlignment="1" applyProtection="1">
      <alignment horizontal="left" vertical="center"/>
      <protection locked="0"/>
    </xf>
    <xf numFmtId="0" fontId="6" fillId="9" borderId="30" xfId="0" applyFont="1" applyFill="1" applyBorder="1" applyAlignment="1" applyProtection="1">
      <alignment horizontal="left" vertical="center"/>
      <protection locked="0"/>
    </xf>
    <xf numFmtId="0" fontId="6" fillId="9" borderId="31" xfId="0" applyFont="1" applyFill="1" applyBorder="1" applyAlignment="1" applyProtection="1">
      <alignment horizontal="left" vertical="center"/>
      <protection locked="0"/>
    </xf>
    <xf numFmtId="0" fontId="6" fillId="9" borderId="36" xfId="0" applyFont="1" applyFill="1" applyBorder="1" applyAlignment="1" applyProtection="1">
      <alignment horizontal="right" vertical="center"/>
      <protection locked="0"/>
    </xf>
    <xf numFmtId="0" fontId="6" fillId="9" borderId="37" xfId="0" applyFont="1" applyFill="1" applyBorder="1" applyAlignment="1" applyProtection="1">
      <alignment horizontal="right" vertical="center"/>
      <protection locked="0"/>
    </xf>
    <xf numFmtId="0" fontId="6" fillId="9" borderId="34" xfId="0" applyFont="1" applyFill="1" applyBorder="1" applyAlignment="1" applyProtection="1">
      <alignment horizontal="left" vertical="center"/>
      <protection locked="0"/>
    </xf>
    <xf numFmtId="0" fontId="6" fillId="9" borderId="25" xfId="0" applyFont="1" applyFill="1" applyBorder="1" applyAlignment="1" applyProtection="1">
      <alignment horizontal="left" vertical="center"/>
      <protection locked="0"/>
    </xf>
    <xf numFmtId="0" fontId="6" fillId="9" borderId="26" xfId="0" applyFont="1" applyFill="1" applyBorder="1" applyAlignment="1" applyProtection="1">
      <alignment horizontal="left" vertical="center"/>
      <protection locked="0"/>
    </xf>
    <xf numFmtId="0" fontId="6" fillId="9" borderId="29" xfId="0" applyFont="1" applyFill="1" applyBorder="1" applyAlignment="1" applyProtection="1">
      <alignment horizontal="center" vertical="center"/>
      <protection locked="0"/>
    </xf>
    <xf numFmtId="0" fontId="6" fillId="9" borderId="30" xfId="0" applyFont="1" applyFill="1" applyBorder="1" applyAlignment="1" applyProtection="1">
      <alignment horizontal="center" vertical="center"/>
      <protection locked="0"/>
    </xf>
    <xf numFmtId="0" fontId="6" fillId="9" borderId="31" xfId="0" applyFont="1" applyFill="1" applyBorder="1" applyAlignment="1" applyProtection="1">
      <alignment horizontal="center" vertical="center"/>
      <protection locked="0"/>
    </xf>
    <xf numFmtId="4" fontId="6" fillId="9" borderId="36" xfId="0" applyNumberFormat="1" applyFont="1" applyFill="1" applyBorder="1" applyAlignment="1" applyProtection="1">
      <alignment horizontal="right" vertical="center"/>
      <protection locked="0"/>
    </xf>
    <xf numFmtId="4" fontId="6" fillId="9" borderId="37" xfId="0" applyNumberFormat="1" applyFont="1" applyFill="1" applyBorder="1" applyAlignment="1" applyProtection="1">
      <alignment horizontal="right" vertical="center"/>
      <protection locked="0"/>
    </xf>
    <xf numFmtId="0" fontId="18" fillId="0" borderId="26"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31" xfId="0" applyFont="1" applyBorder="1" applyAlignment="1">
      <alignment horizontal="center" vertical="center" wrapText="1"/>
    </xf>
    <xf numFmtId="0" fontId="6" fillId="0" borderId="17" xfId="0" applyFont="1" applyBorder="1" applyAlignment="1">
      <alignment horizontal="left" vertical="center" wrapText="1"/>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17" fillId="0" borderId="38" xfId="0" applyFont="1" applyBorder="1" applyAlignment="1">
      <alignment horizontal="center" vertical="center" wrapText="1"/>
    </xf>
    <xf numFmtId="0" fontId="6" fillId="0" borderId="17" xfId="0" applyFont="1" applyBorder="1" applyAlignment="1">
      <alignment vertical="center" wrapText="1"/>
    </xf>
    <xf numFmtId="0" fontId="6" fillId="0" borderId="2" xfId="0" applyFont="1" applyBorder="1" applyAlignment="1">
      <alignment vertical="center" wrapText="1"/>
    </xf>
    <xf numFmtId="0" fontId="6" fillId="0" borderId="17" xfId="0" applyFont="1" applyBorder="1" applyAlignment="1">
      <alignment horizontal="left" vertical="center"/>
    </xf>
    <xf numFmtId="0" fontId="6" fillId="0" borderId="1" xfId="0" applyFont="1" applyBorder="1" applyAlignment="1">
      <alignment horizontal="left" vertical="center"/>
    </xf>
    <xf numFmtId="0" fontId="6" fillId="0" borderId="2" xfId="0" applyFont="1" applyBorder="1" applyAlignment="1">
      <alignment horizontal="left" vertical="center"/>
    </xf>
    <xf numFmtId="0" fontId="22" fillId="0" borderId="26" xfId="0" applyFont="1" applyBorder="1" applyAlignment="1">
      <alignment horizontal="center" vertical="center" wrapText="1"/>
    </xf>
    <xf numFmtId="0" fontId="22" fillId="0" borderId="28" xfId="0" applyFont="1" applyBorder="1" applyAlignment="1">
      <alignment horizontal="center" vertical="center" wrapText="1"/>
    </xf>
    <xf numFmtId="0" fontId="22" fillId="0" borderId="31" xfId="0" applyFont="1" applyBorder="1" applyAlignment="1">
      <alignment horizontal="center" vertical="center" wrapText="1"/>
    </xf>
    <xf numFmtId="0" fontId="23" fillId="0" borderId="26" xfId="0" applyFont="1" applyBorder="1" applyAlignment="1">
      <alignment horizontal="center" vertical="center" wrapText="1"/>
    </xf>
    <xf numFmtId="0" fontId="23" fillId="0" borderId="28" xfId="0" applyFont="1" applyBorder="1" applyAlignment="1">
      <alignment horizontal="center" vertical="center" wrapText="1"/>
    </xf>
    <xf numFmtId="0" fontId="23" fillId="0" borderId="31" xfId="0" applyFont="1" applyBorder="1" applyAlignment="1">
      <alignment horizontal="center" vertical="center" wrapText="1"/>
    </xf>
    <xf numFmtId="0" fontId="7" fillId="0" borderId="3" xfId="0" applyFont="1" applyBorder="1" applyAlignment="1">
      <alignment horizontal="left" vertical="top" wrapText="1"/>
    </xf>
    <xf numFmtId="0" fontId="7" fillId="0" borderId="35" xfId="0" applyFont="1" applyBorder="1" applyAlignment="1">
      <alignment horizontal="left" vertical="top" wrapText="1"/>
    </xf>
    <xf numFmtId="0" fontId="7" fillId="0" borderId="16" xfId="0" applyFont="1" applyBorder="1" applyAlignment="1">
      <alignment horizontal="left" vertical="top" wrapText="1"/>
    </xf>
    <xf numFmtId="0" fontId="7" fillId="0" borderId="24" xfId="0" applyFont="1" applyBorder="1" applyAlignment="1">
      <alignment horizontal="left" vertical="top" wrapText="1"/>
    </xf>
    <xf numFmtId="0" fontId="7" fillId="0" borderId="48" xfId="0" applyFont="1" applyBorder="1" applyAlignment="1">
      <alignment horizontal="left" vertical="top" wrapText="1"/>
    </xf>
    <xf numFmtId="0" fontId="7" fillId="0" borderId="47" xfId="0" applyFont="1" applyBorder="1" applyAlignment="1">
      <alignment horizontal="left" vertical="top" wrapText="1"/>
    </xf>
    <xf numFmtId="0" fontId="27" fillId="0" borderId="31" xfId="0" applyFont="1" applyBorder="1" applyAlignment="1">
      <alignment horizontal="left" vertical="center" wrapText="1"/>
    </xf>
    <xf numFmtId="0" fontId="27" fillId="0" borderId="38" xfId="0" applyFont="1" applyBorder="1" applyAlignment="1">
      <alignment horizontal="left" vertical="center" wrapText="1"/>
    </xf>
    <xf numFmtId="0" fontId="27" fillId="0" borderId="50" xfId="0" applyFont="1" applyBorder="1" applyAlignment="1">
      <alignment horizontal="left" vertical="center" wrapText="1"/>
    </xf>
    <xf numFmtId="0" fontId="24" fillId="0" borderId="2" xfId="0" applyFont="1" applyBorder="1" applyAlignment="1">
      <alignment horizontal="left" vertical="center" wrapText="1"/>
    </xf>
    <xf numFmtId="0" fontId="24" fillId="0" borderId="8" xfId="0" applyFont="1" applyBorder="1" applyAlignment="1">
      <alignment horizontal="left" vertical="center" wrapText="1"/>
    </xf>
    <xf numFmtId="0" fontId="24" fillId="0" borderId="10" xfId="0" applyFont="1" applyBorder="1" applyAlignment="1">
      <alignment horizontal="left" vertical="center" wrapText="1"/>
    </xf>
    <xf numFmtId="0" fontId="24" fillId="0" borderId="3" xfId="0" applyFont="1" applyBorder="1" applyAlignment="1">
      <alignment horizontal="left" vertical="center" wrapText="1"/>
    </xf>
    <xf numFmtId="0" fontId="24" fillId="0" borderId="1" xfId="0" applyFont="1" applyBorder="1" applyAlignment="1">
      <alignment horizontal="left" vertical="center" wrapText="1"/>
    </xf>
    <xf numFmtId="0" fontId="24" fillId="0" borderId="16" xfId="0" applyFont="1" applyBorder="1" applyAlignment="1">
      <alignment horizontal="left" vertical="center" wrapText="1"/>
    </xf>
    <xf numFmtId="0" fontId="28" fillId="0" borderId="49" xfId="0" applyFont="1" applyBorder="1" applyAlignment="1">
      <alignment horizontal="left" vertical="center" wrapText="1"/>
    </xf>
    <xf numFmtId="0" fontId="28" fillId="0" borderId="38" xfId="0" applyFont="1" applyBorder="1" applyAlignment="1">
      <alignment horizontal="left" vertical="center" wrapText="1"/>
    </xf>
    <xf numFmtId="0" fontId="20" fillId="0" borderId="5" xfId="0" applyFont="1" applyBorder="1" applyAlignment="1">
      <alignment horizontal="left" vertical="center" wrapText="1"/>
    </xf>
    <xf numFmtId="0" fontId="20" fillId="0" borderId="8" xfId="0" applyFont="1" applyBorder="1" applyAlignment="1">
      <alignment horizontal="left" vertical="center" wrapText="1"/>
    </xf>
    <xf numFmtId="2" fontId="6" fillId="9" borderId="40" xfId="3" applyNumberFormat="1" applyFont="1" applyFill="1" applyBorder="1" applyAlignment="1" applyProtection="1">
      <alignment horizontal="center" vertical="center" wrapText="1"/>
    </xf>
    <xf numFmtId="2" fontId="6" fillId="9" borderId="27" xfId="3" applyNumberFormat="1" applyFont="1" applyFill="1" applyBorder="1" applyAlignment="1" applyProtection="1">
      <alignment horizontal="center" vertical="center" wrapText="1"/>
    </xf>
    <xf numFmtId="2" fontId="6" fillId="9" borderId="39" xfId="3" applyNumberFormat="1" applyFont="1" applyFill="1" applyBorder="1" applyAlignment="1" applyProtection="1">
      <alignment horizontal="center" vertical="center" wrapText="1"/>
    </xf>
    <xf numFmtId="0" fontId="26" fillId="0" borderId="3" xfId="0" applyFont="1" applyBorder="1" applyAlignment="1">
      <alignment horizontal="left" vertical="center" wrapText="1"/>
    </xf>
    <xf numFmtId="0" fontId="26" fillId="0" borderId="1" xfId="0" applyFont="1" applyBorder="1" applyAlignment="1">
      <alignment horizontal="left" vertical="center" wrapText="1"/>
    </xf>
    <xf numFmtId="0" fontId="26" fillId="0" borderId="16" xfId="0" applyFont="1" applyBorder="1" applyAlignment="1">
      <alignment horizontal="left" vertical="center" wrapText="1"/>
    </xf>
    <xf numFmtId="0" fontId="30" fillId="0" borderId="48" xfId="0" applyFont="1" applyBorder="1" applyAlignment="1">
      <alignment horizontal="left" vertical="center" wrapText="1"/>
    </xf>
    <xf numFmtId="0" fontId="30" fillId="0" borderId="28" xfId="0" applyFont="1" applyBorder="1" applyAlignment="1">
      <alignment horizontal="left" vertical="center" wrapText="1"/>
    </xf>
    <xf numFmtId="0" fontId="30" fillId="0" borderId="47" xfId="0" applyFont="1" applyBorder="1" applyAlignment="1">
      <alignment horizontal="left" vertical="center" wrapText="1"/>
    </xf>
    <xf numFmtId="0" fontId="26" fillId="0" borderId="2" xfId="0" applyFont="1" applyBorder="1" applyAlignment="1">
      <alignment horizontal="left" vertical="center" wrapText="1"/>
    </xf>
    <xf numFmtId="0" fontId="26" fillId="0" borderId="3" xfId="0" applyFont="1" applyBorder="1" applyAlignment="1">
      <alignment vertical="center" wrapText="1"/>
    </xf>
    <xf numFmtId="0" fontId="26" fillId="0" borderId="1" xfId="0" applyFont="1" applyBorder="1" applyAlignment="1">
      <alignment vertical="center" wrapText="1"/>
    </xf>
    <xf numFmtId="0" fontId="26" fillId="0" borderId="2" xfId="0" applyFont="1" applyBorder="1" applyAlignment="1">
      <alignment vertical="center" wrapText="1"/>
    </xf>
    <xf numFmtId="0" fontId="3" fillId="0" borderId="0" xfId="0" applyFont="1" applyAlignment="1">
      <alignment horizontal="left" vertical="center" wrapText="1"/>
    </xf>
    <xf numFmtId="0" fontId="7" fillId="9" borderId="25" xfId="0" applyFont="1" applyFill="1" applyBorder="1" applyAlignment="1">
      <alignment horizontal="left" vertical="center" wrapText="1"/>
    </xf>
    <xf numFmtId="0" fontId="7" fillId="9" borderId="30" xfId="0" applyFont="1" applyFill="1" applyBorder="1" applyAlignment="1">
      <alignment horizontal="left" vertical="center" wrapText="1"/>
    </xf>
    <xf numFmtId="1" fontId="7" fillId="9" borderId="25" xfId="0" applyNumberFormat="1" applyFont="1" applyFill="1" applyBorder="1" applyAlignment="1">
      <alignment horizontal="center" vertical="center" wrapText="1"/>
    </xf>
    <xf numFmtId="1" fontId="7" fillId="9" borderId="30" xfId="0" applyNumberFormat="1" applyFont="1" applyFill="1" applyBorder="1" applyAlignment="1">
      <alignment horizontal="center" vertical="center" wrapText="1"/>
    </xf>
    <xf numFmtId="0" fontId="26" fillId="0" borderId="8" xfId="0" applyFont="1" applyBorder="1" applyAlignment="1">
      <alignment vertical="center" wrapText="1"/>
    </xf>
    <xf numFmtId="0" fontId="26" fillId="0" borderId="8" xfId="0" applyFont="1" applyBorder="1" applyAlignment="1">
      <alignment horizontal="left" vertical="center" wrapText="1"/>
    </xf>
    <xf numFmtId="0" fontId="26" fillId="0" borderId="10" xfId="0" applyFont="1" applyBorder="1" applyAlignment="1">
      <alignment vertical="center" wrapText="1"/>
    </xf>
    <xf numFmtId="0" fontId="26" fillId="0" borderId="10" xfId="0" applyFont="1" applyBorder="1" applyAlignment="1">
      <alignment horizontal="left" vertical="center" wrapText="1"/>
    </xf>
    <xf numFmtId="0" fontId="25" fillId="0" borderId="5" xfId="0" applyFont="1" applyBorder="1" applyAlignment="1">
      <alignment horizontal="left" vertical="center" wrapText="1"/>
    </xf>
    <xf numFmtId="0" fontId="25" fillId="0" borderId="8" xfId="0" applyFont="1" applyBorder="1" applyAlignment="1">
      <alignment horizontal="left" vertical="center" wrapText="1"/>
    </xf>
    <xf numFmtId="0" fontId="25" fillId="0" borderId="10" xfId="0" applyFont="1" applyBorder="1" applyAlignment="1">
      <alignment horizontal="left" vertical="center" wrapText="1"/>
    </xf>
    <xf numFmtId="0" fontId="7" fillId="0" borderId="20" xfId="0" applyFont="1" applyBorder="1" applyAlignment="1">
      <alignment horizontal="left" vertical="top" wrapText="1"/>
    </xf>
    <xf numFmtId="0" fontId="7" fillId="0" borderId="21" xfId="0" applyFont="1" applyBorder="1" applyAlignment="1">
      <alignment horizontal="left" vertical="top" wrapText="1"/>
    </xf>
    <xf numFmtId="0" fontId="29" fillId="0" borderId="49" xfId="0" applyFont="1" applyBorder="1" applyAlignment="1">
      <alignment horizontal="left" vertical="center" wrapText="1"/>
    </xf>
    <xf numFmtId="0" fontId="29" fillId="0" borderId="38" xfId="0" applyFont="1" applyBorder="1" applyAlignment="1">
      <alignment horizontal="left" vertical="center" wrapText="1"/>
    </xf>
    <xf numFmtId="0" fontId="29" fillId="0" borderId="50" xfId="0" applyFont="1" applyBorder="1" applyAlignment="1">
      <alignment horizontal="left" vertical="center" wrapText="1"/>
    </xf>
    <xf numFmtId="0" fontId="49" fillId="9" borderId="30" xfId="0" applyFont="1" applyFill="1" applyBorder="1" applyAlignment="1">
      <alignment horizontal="center" vertical="center" wrapText="1"/>
    </xf>
    <xf numFmtId="0" fontId="49" fillId="9" borderId="31" xfId="0" applyFont="1" applyFill="1" applyBorder="1" applyAlignment="1">
      <alignment horizontal="center" vertical="center" wrapText="1"/>
    </xf>
    <xf numFmtId="2" fontId="48" fillId="0" borderId="0" xfId="0" applyNumberFormat="1" applyFont="1" applyAlignment="1">
      <alignment horizontal="center" vertical="center"/>
    </xf>
    <xf numFmtId="0" fontId="7" fillId="9" borderId="37" xfId="0" applyFont="1" applyFill="1" applyBorder="1" applyAlignment="1">
      <alignment horizontal="center" vertical="center" wrapText="1"/>
    </xf>
    <xf numFmtId="0" fontId="7" fillId="9" borderId="38" xfId="0" applyFont="1" applyFill="1" applyBorder="1" applyAlignment="1">
      <alignment horizontal="center" vertical="center" wrapText="1"/>
    </xf>
    <xf numFmtId="2" fontId="6" fillId="9" borderId="18" xfId="3" applyNumberFormat="1" applyFont="1" applyFill="1" applyBorder="1" applyAlignment="1" applyProtection="1">
      <alignment horizontal="center" vertical="center" wrapText="1"/>
    </xf>
    <xf numFmtId="2" fontId="6" fillId="9" borderId="36" xfId="3" applyNumberFormat="1" applyFont="1" applyFill="1" applyBorder="1" applyAlignment="1" applyProtection="1">
      <alignment horizontal="center" vertical="center" wrapText="1"/>
    </xf>
    <xf numFmtId="2" fontId="6" fillId="9" borderId="19" xfId="3" applyNumberFormat="1" applyFont="1" applyFill="1" applyBorder="1" applyAlignment="1" applyProtection="1">
      <alignment horizontal="center" vertical="center" wrapText="1"/>
    </xf>
    <xf numFmtId="1" fontId="14" fillId="13" borderId="34" xfId="0" applyNumberFormat="1" applyFont="1" applyFill="1" applyBorder="1" applyAlignment="1">
      <alignment horizontal="center" vertical="center"/>
    </xf>
    <xf numFmtId="1" fontId="14" fillId="13" borderId="27" xfId="0" applyNumberFormat="1" applyFont="1" applyFill="1" applyBorder="1" applyAlignment="1">
      <alignment horizontal="center" vertical="center"/>
    </xf>
    <xf numFmtId="0" fontId="14" fillId="12" borderId="26" xfId="0" applyFont="1" applyFill="1" applyBorder="1" applyAlignment="1">
      <alignment horizontal="left" vertical="center" wrapText="1"/>
    </xf>
    <xf numFmtId="0" fontId="14" fillId="12" borderId="17" xfId="0" applyFont="1" applyFill="1" applyBorder="1" applyAlignment="1">
      <alignment horizontal="left" vertical="center" wrapText="1"/>
    </xf>
    <xf numFmtId="0" fontId="14" fillId="12" borderId="31" xfId="0" applyFont="1" applyFill="1" applyBorder="1" applyAlignment="1">
      <alignment horizontal="left" vertical="center" wrapText="1"/>
    </xf>
    <xf numFmtId="0" fontId="14" fillId="12" borderId="2" xfId="0" applyFont="1" applyFill="1" applyBorder="1" applyAlignment="1">
      <alignment horizontal="left" vertical="center" wrapText="1"/>
    </xf>
    <xf numFmtId="0" fontId="14" fillId="13" borderId="26" xfId="0" applyFont="1" applyFill="1" applyBorder="1" applyAlignment="1">
      <alignment horizontal="left" vertical="center" wrapText="1"/>
    </xf>
    <xf numFmtId="0" fontId="14" fillId="13" borderId="17" xfId="0" applyFont="1" applyFill="1" applyBorder="1" applyAlignment="1">
      <alignment horizontal="left" vertical="center" wrapText="1"/>
    </xf>
    <xf numFmtId="0" fontId="14" fillId="13" borderId="28" xfId="0" applyFont="1" applyFill="1" applyBorder="1" applyAlignment="1">
      <alignment horizontal="left" vertical="center" wrapText="1"/>
    </xf>
    <xf numFmtId="0" fontId="14" fillId="13" borderId="1" xfId="0" applyFont="1" applyFill="1" applyBorder="1" applyAlignment="1">
      <alignment horizontal="left" vertical="center" wrapText="1"/>
    </xf>
    <xf numFmtId="0" fontId="14" fillId="13" borderId="31" xfId="0" applyFont="1" applyFill="1" applyBorder="1" applyAlignment="1">
      <alignment horizontal="left" vertical="center" wrapText="1"/>
    </xf>
    <xf numFmtId="0" fontId="14" fillId="13" borderId="2" xfId="0" applyFont="1" applyFill="1" applyBorder="1" applyAlignment="1">
      <alignment horizontal="left" vertical="center" wrapText="1"/>
    </xf>
    <xf numFmtId="0" fontId="32" fillId="5" borderId="26" xfId="0" applyFont="1" applyFill="1" applyBorder="1" applyAlignment="1">
      <alignment horizontal="left" vertical="center" wrapText="1"/>
    </xf>
    <xf numFmtId="0" fontId="32" fillId="5" borderId="17" xfId="0" applyFont="1" applyFill="1" applyBorder="1" applyAlignment="1">
      <alignment horizontal="left" vertical="center" wrapText="1"/>
    </xf>
    <xf numFmtId="0" fontId="32" fillId="5" borderId="31" xfId="0" applyFont="1" applyFill="1" applyBorder="1" applyAlignment="1">
      <alignment horizontal="left" vertical="center" wrapText="1"/>
    </xf>
    <xf numFmtId="0" fontId="32" fillId="5" borderId="2" xfId="0" applyFont="1" applyFill="1" applyBorder="1" applyAlignment="1">
      <alignment horizontal="left" vertical="center" wrapText="1"/>
    </xf>
    <xf numFmtId="0" fontId="14" fillId="11" borderId="38" xfId="0" applyFont="1" applyFill="1" applyBorder="1" applyAlignment="1">
      <alignment horizontal="left" vertical="center" wrapText="1"/>
    </xf>
    <xf numFmtId="0" fontId="14" fillId="11" borderId="8" xfId="0" applyFont="1" applyFill="1" applyBorder="1" applyAlignment="1">
      <alignment horizontal="left" vertical="center" wrapText="1"/>
    </xf>
    <xf numFmtId="0" fontId="3" fillId="0" borderId="30" xfId="0" applyFont="1" applyBorder="1" applyAlignment="1">
      <alignment horizontal="left" vertical="center" wrapText="1"/>
    </xf>
    <xf numFmtId="0" fontId="7" fillId="0" borderId="0" xfId="0" applyFont="1" applyAlignment="1">
      <alignment horizontal="center" vertical="center" wrapText="1"/>
    </xf>
    <xf numFmtId="0" fontId="7" fillId="0" borderId="40" xfId="0" applyFont="1" applyBorder="1" applyAlignment="1">
      <alignment horizontal="left" vertical="top" wrapText="1"/>
    </xf>
    <xf numFmtId="0" fontId="7" fillId="0" borderId="39" xfId="0" applyFont="1" applyBorder="1" applyAlignment="1">
      <alignment horizontal="left" vertical="top" wrapText="1"/>
    </xf>
    <xf numFmtId="0" fontId="59" fillId="2" borderId="58" xfId="0" applyFont="1" applyFill="1" applyBorder="1" applyAlignment="1">
      <alignment horizontal="center" vertical="center" wrapText="1"/>
    </xf>
    <xf numFmtId="0" fontId="59" fillId="2" borderId="62" xfId="0" applyFont="1" applyFill="1" applyBorder="1" applyAlignment="1">
      <alignment horizontal="center" vertical="center" wrapText="1"/>
    </xf>
    <xf numFmtId="0" fontId="60" fillId="2" borderId="58" xfId="0" applyFont="1" applyFill="1" applyBorder="1" applyAlignment="1" applyProtection="1">
      <alignment horizontal="center" vertical="center" wrapText="1"/>
      <protection locked="0"/>
    </xf>
    <xf numFmtId="0" fontId="60" fillId="2" borderId="62" xfId="0" applyFont="1" applyFill="1" applyBorder="1" applyAlignment="1" applyProtection="1">
      <alignment horizontal="center" vertical="center" wrapText="1"/>
      <protection locked="0"/>
    </xf>
    <xf numFmtId="0" fontId="60" fillId="2" borderId="58" xfId="0" applyFont="1" applyFill="1" applyBorder="1" applyAlignment="1">
      <alignment horizontal="center" vertical="center" wrapText="1"/>
    </xf>
    <xf numFmtId="0" fontId="60" fillId="2" borderId="62" xfId="0" applyFont="1" applyFill="1" applyBorder="1" applyAlignment="1">
      <alignment horizontal="center" vertical="center" wrapText="1"/>
    </xf>
    <xf numFmtId="0" fontId="58" fillId="2" borderId="58" xfId="0" applyFont="1" applyFill="1" applyBorder="1" applyAlignment="1" applyProtection="1">
      <alignment horizontal="center" vertical="center" wrapText="1"/>
      <protection locked="0"/>
    </xf>
    <xf numFmtId="0" fontId="58" fillId="2" borderId="62" xfId="0" applyFont="1" applyFill="1" applyBorder="1" applyAlignment="1" applyProtection="1">
      <alignment horizontal="center" vertical="center" wrapText="1"/>
      <protection locked="0"/>
    </xf>
    <xf numFmtId="0" fontId="58" fillId="2" borderId="58" xfId="0" applyFont="1" applyFill="1" applyBorder="1" applyAlignment="1">
      <alignment horizontal="center" vertical="center" wrapText="1"/>
    </xf>
    <xf numFmtId="0" fontId="58" fillId="2" borderId="62" xfId="0" applyFont="1" applyFill="1" applyBorder="1" applyAlignment="1">
      <alignment horizontal="center" vertical="center" wrapText="1"/>
    </xf>
    <xf numFmtId="0" fontId="59" fillId="2" borderId="58" xfId="0" applyFont="1" applyFill="1" applyBorder="1" applyAlignment="1" applyProtection="1">
      <alignment horizontal="center" vertical="center" wrapText="1"/>
      <protection locked="0"/>
    </xf>
    <xf numFmtId="0" fontId="59" fillId="2" borderId="62" xfId="0" applyFont="1" applyFill="1" applyBorder="1" applyAlignment="1" applyProtection="1">
      <alignment horizontal="center" vertical="center" wrapText="1"/>
      <protection locked="0"/>
    </xf>
    <xf numFmtId="0" fontId="5" fillId="4" borderId="8" xfId="0" applyFont="1" applyFill="1" applyBorder="1" applyAlignment="1" applyProtection="1">
      <alignment horizontal="left" vertical="center" wrapText="1"/>
      <protection locked="0"/>
    </xf>
    <xf numFmtId="0" fontId="5" fillId="4" borderId="36" xfId="0" applyFont="1" applyFill="1" applyBorder="1" applyAlignment="1" applyProtection="1">
      <alignment horizontal="left" vertical="center" wrapText="1"/>
      <protection locked="0"/>
    </xf>
    <xf numFmtId="0" fontId="8" fillId="5" borderId="8" xfId="0" applyFont="1" applyFill="1" applyBorder="1" applyAlignment="1" applyProtection="1">
      <alignment horizontal="left" vertical="top" wrapText="1"/>
      <protection locked="0"/>
    </xf>
    <xf numFmtId="0" fontId="5" fillId="4" borderId="37" xfId="0" applyFont="1" applyFill="1" applyBorder="1" applyAlignment="1" applyProtection="1">
      <alignment horizontal="left" vertical="center" wrapText="1"/>
      <protection locked="0"/>
    </xf>
    <xf numFmtId="0" fontId="8" fillId="5" borderId="36" xfId="0" applyFont="1" applyFill="1" applyBorder="1" applyAlignment="1" applyProtection="1">
      <alignment horizontal="left" vertical="top" wrapText="1"/>
      <protection locked="0"/>
    </xf>
    <xf numFmtId="0" fontId="8" fillId="5" borderId="37" xfId="0" applyFont="1" applyFill="1" applyBorder="1" applyAlignment="1" applyProtection="1">
      <alignment horizontal="left" vertical="top" wrapText="1"/>
      <protection locked="0"/>
    </xf>
    <xf numFmtId="0" fontId="8" fillId="5" borderId="38" xfId="0" applyFont="1" applyFill="1" applyBorder="1" applyAlignment="1" applyProtection="1">
      <alignment horizontal="left" vertical="top" wrapText="1"/>
      <protection locked="0"/>
    </xf>
    <xf numFmtId="0" fontId="3" fillId="5" borderId="36" xfId="0" applyFont="1" applyFill="1" applyBorder="1" applyAlignment="1" applyProtection="1">
      <alignment horizontal="left" vertical="top" wrapText="1"/>
      <protection locked="0"/>
    </xf>
    <xf numFmtId="0" fontId="3" fillId="5" borderId="37" xfId="0" applyFont="1" applyFill="1" applyBorder="1" applyAlignment="1" applyProtection="1">
      <alignment horizontal="left" vertical="top" wrapText="1"/>
      <protection locked="0"/>
    </xf>
    <xf numFmtId="0" fontId="3" fillId="5" borderId="38" xfId="0" applyFont="1" applyFill="1" applyBorder="1" applyAlignment="1" applyProtection="1">
      <alignment horizontal="left" vertical="top" wrapText="1"/>
      <protection locked="0"/>
    </xf>
    <xf numFmtId="0" fontId="33" fillId="14" borderId="36" xfId="0" applyFont="1" applyFill="1" applyBorder="1" applyAlignment="1" applyProtection="1">
      <alignment horizontal="left" vertical="center" wrapText="1"/>
      <protection locked="0"/>
    </xf>
    <xf numFmtId="0" fontId="33" fillId="14" borderId="37" xfId="0" applyFont="1" applyFill="1" applyBorder="1" applyAlignment="1" applyProtection="1">
      <alignment horizontal="left" vertical="center" wrapText="1"/>
      <protection locked="0"/>
    </xf>
    <xf numFmtId="0" fontId="8" fillId="10" borderId="36" xfId="0" applyFont="1" applyFill="1" applyBorder="1" applyAlignment="1" applyProtection="1">
      <alignment horizontal="left" vertical="top" wrapText="1"/>
      <protection locked="0"/>
    </xf>
    <xf numFmtId="0" fontId="8" fillId="10" borderId="37" xfId="0" applyFont="1" applyFill="1" applyBorder="1" applyAlignment="1" applyProtection="1">
      <alignment horizontal="left" vertical="top" wrapText="1"/>
      <protection locked="0"/>
    </xf>
    <xf numFmtId="0" fontId="8" fillId="10" borderId="38" xfId="0" applyFont="1" applyFill="1" applyBorder="1" applyAlignment="1" applyProtection="1">
      <alignment horizontal="left" vertical="top" wrapText="1"/>
      <protection locked="0"/>
    </xf>
    <xf numFmtId="0" fontId="3" fillId="10" borderId="36" xfId="0" applyFont="1" applyFill="1" applyBorder="1" applyAlignment="1" applyProtection="1">
      <alignment horizontal="left" vertical="top" wrapText="1"/>
      <protection locked="0"/>
    </xf>
    <xf numFmtId="0" fontId="3" fillId="10" borderId="37" xfId="0" applyFont="1" applyFill="1" applyBorder="1" applyAlignment="1" applyProtection="1">
      <alignment horizontal="left" vertical="top" wrapText="1"/>
      <protection locked="0"/>
    </xf>
    <xf numFmtId="0" fontId="3" fillId="10" borderId="38" xfId="0" applyFont="1" applyFill="1" applyBorder="1" applyAlignment="1" applyProtection="1">
      <alignment horizontal="left" vertical="top" wrapText="1"/>
      <protection locked="0"/>
    </xf>
    <xf numFmtId="0" fontId="5" fillId="15" borderId="36" xfId="0" applyFont="1" applyFill="1" applyBorder="1" applyAlignment="1" applyProtection="1">
      <alignment horizontal="left" vertical="center" wrapText="1"/>
      <protection locked="0"/>
    </xf>
    <xf numFmtId="0" fontId="5" fillId="15" borderId="37" xfId="0" applyFont="1" applyFill="1" applyBorder="1" applyAlignment="1" applyProtection="1">
      <alignment horizontal="left" vertical="center" wrapText="1"/>
      <protection locked="0"/>
    </xf>
    <xf numFmtId="0" fontId="8" fillId="7" borderId="36" xfId="0" applyFont="1" applyFill="1" applyBorder="1" applyAlignment="1" applyProtection="1">
      <alignment horizontal="left" vertical="top" wrapText="1"/>
      <protection locked="0"/>
    </xf>
    <xf numFmtId="0" fontId="8" fillId="7" borderId="37" xfId="0" applyFont="1" applyFill="1" applyBorder="1" applyAlignment="1" applyProtection="1">
      <alignment horizontal="left" vertical="top" wrapText="1"/>
      <protection locked="0"/>
    </xf>
    <xf numFmtId="0" fontId="8" fillId="7" borderId="38" xfId="0" applyFont="1" applyFill="1" applyBorder="1" applyAlignment="1" applyProtection="1">
      <alignment horizontal="left" vertical="top" wrapText="1"/>
      <protection locked="0"/>
    </xf>
    <xf numFmtId="0" fontId="3" fillId="7" borderId="36" xfId="0" applyFont="1" applyFill="1" applyBorder="1" applyAlignment="1" applyProtection="1">
      <alignment horizontal="left" vertical="top" wrapText="1"/>
      <protection locked="0"/>
    </xf>
    <xf numFmtId="0" fontId="3" fillId="7" borderId="37" xfId="0" applyFont="1" applyFill="1" applyBorder="1" applyAlignment="1" applyProtection="1">
      <alignment horizontal="left" vertical="top" wrapText="1"/>
      <protection locked="0"/>
    </xf>
    <xf numFmtId="0" fontId="3" fillId="7" borderId="38" xfId="0" applyFont="1" applyFill="1" applyBorder="1" applyAlignment="1" applyProtection="1">
      <alignment horizontal="left" vertical="top" wrapText="1"/>
      <protection locked="0"/>
    </xf>
    <xf numFmtId="0" fontId="5" fillId="16" borderId="36" xfId="0" applyFont="1" applyFill="1" applyBorder="1" applyAlignment="1" applyProtection="1">
      <alignment horizontal="left" vertical="center" wrapText="1"/>
      <protection locked="0"/>
    </xf>
    <xf numFmtId="0" fontId="5" fillId="16" borderId="37" xfId="0" applyFont="1" applyFill="1" applyBorder="1" applyAlignment="1" applyProtection="1">
      <alignment horizontal="left" vertical="center" wrapText="1"/>
      <protection locked="0"/>
    </xf>
    <xf numFmtId="0" fontId="3" fillId="6" borderId="36" xfId="0" applyFont="1" applyFill="1" applyBorder="1" applyAlignment="1" applyProtection="1">
      <alignment horizontal="left" vertical="top" wrapText="1"/>
      <protection locked="0"/>
    </xf>
    <xf numFmtId="0" fontId="3" fillId="6" borderId="37" xfId="0" applyFont="1" applyFill="1" applyBorder="1" applyAlignment="1" applyProtection="1">
      <alignment horizontal="left" vertical="top" wrapText="1"/>
      <protection locked="0"/>
    </xf>
    <xf numFmtId="0" fontId="3" fillId="6" borderId="38" xfId="0" applyFont="1" applyFill="1" applyBorder="1" applyAlignment="1" applyProtection="1">
      <alignment horizontal="left" vertical="top" wrapText="1"/>
      <protection locked="0"/>
    </xf>
    <xf numFmtId="2" fontId="6" fillId="0" borderId="0" xfId="0" applyNumberFormat="1" applyFont="1" applyAlignment="1">
      <alignment horizontal="center" vertical="center"/>
    </xf>
    <xf numFmtId="0" fontId="28" fillId="0" borderId="17" xfId="0" applyFont="1" applyBorder="1" applyAlignment="1">
      <alignment horizontal="left" vertical="center" wrapText="1"/>
    </xf>
    <xf numFmtId="0" fontId="28" fillId="0" borderId="1" xfId="0" applyFont="1" applyBorder="1" applyAlignment="1">
      <alignment horizontal="left" vertical="center" wrapText="1"/>
    </xf>
    <xf numFmtId="0" fontId="28" fillId="0" borderId="2" xfId="0" applyFont="1" applyBorder="1" applyAlignment="1">
      <alignment horizontal="left" vertical="center" wrapText="1"/>
    </xf>
    <xf numFmtId="0" fontId="6" fillId="0" borderId="8" xfId="0" applyFont="1" applyBorder="1" applyAlignment="1">
      <alignment vertical="center" wrapText="1"/>
    </xf>
    <xf numFmtId="0" fontId="29" fillId="0" borderId="17" xfId="0" applyFont="1" applyBorder="1" applyAlignment="1">
      <alignment horizontal="left" vertical="center" wrapText="1"/>
    </xf>
    <xf numFmtId="0" fontId="29" fillId="0" borderId="2" xfId="0" applyFont="1" applyBorder="1" applyAlignment="1">
      <alignment horizontal="left" vertical="center" wrapText="1"/>
    </xf>
    <xf numFmtId="0" fontId="29" fillId="0" borderId="1" xfId="0" applyFont="1" applyBorder="1" applyAlignment="1">
      <alignment horizontal="left" vertical="center" wrapText="1"/>
    </xf>
    <xf numFmtId="0" fontId="20" fillId="0" borderId="3" xfId="0" applyFont="1" applyBorder="1" applyAlignment="1">
      <alignment horizontal="left" vertical="center" wrapText="1"/>
    </xf>
    <xf numFmtId="0" fontId="20" fillId="0" borderId="1" xfId="0" applyFont="1" applyBorder="1" applyAlignment="1">
      <alignment horizontal="left" vertical="center" wrapText="1"/>
    </xf>
    <xf numFmtId="0" fontId="20" fillId="0" borderId="16" xfId="0" applyFont="1" applyBorder="1" applyAlignment="1">
      <alignment horizontal="left" vertical="center" wrapText="1"/>
    </xf>
    <xf numFmtId="0" fontId="7" fillId="2" borderId="0" xfId="0" applyFont="1" applyFill="1" applyAlignment="1">
      <alignment horizontal="left" vertical="center" wrapText="1"/>
    </xf>
    <xf numFmtId="0" fontId="7" fillId="2" borderId="22" xfId="0" applyFont="1" applyFill="1" applyBorder="1" applyAlignment="1">
      <alignment horizontal="left" vertical="center" wrapText="1"/>
    </xf>
    <xf numFmtId="0" fontId="27" fillId="0" borderId="48" xfId="0" applyFont="1" applyBorder="1" applyAlignment="1">
      <alignment horizontal="center" vertical="center" wrapText="1"/>
    </xf>
    <xf numFmtId="0" fontId="27" fillId="0" borderId="28" xfId="0" applyFont="1" applyBorder="1" applyAlignment="1">
      <alignment horizontal="center" vertical="center" wrapText="1"/>
    </xf>
    <xf numFmtId="0" fontId="28" fillId="0" borderId="49" xfId="0" applyFont="1" applyBorder="1" applyAlignment="1">
      <alignment horizontal="center" vertical="center" wrapText="1"/>
    </xf>
    <xf numFmtId="0" fontId="28" fillId="0" borderId="38" xfId="0" applyFont="1" applyBorder="1" applyAlignment="1">
      <alignment horizontal="center" vertical="center" wrapText="1"/>
    </xf>
    <xf numFmtId="0" fontId="28" fillId="0" borderId="50" xfId="0" applyFont="1" applyBorder="1" applyAlignment="1">
      <alignment horizontal="center" vertical="center" wrapText="1"/>
    </xf>
    <xf numFmtId="0" fontId="20" fillId="0" borderId="17" xfId="0" applyFont="1" applyBorder="1" applyAlignment="1">
      <alignment horizontal="left" vertical="center" wrapText="1"/>
    </xf>
    <xf numFmtId="0" fontId="28" fillId="0" borderId="16" xfId="0" applyFont="1" applyBorder="1" applyAlignment="1">
      <alignment horizontal="left" vertical="center" wrapText="1"/>
    </xf>
    <xf numFmtId="0" fontId="20"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1" xfId="0" applyFont="1" applyBorder="1" applyAlignment="1">
      <alignment horizontal="left" vertical="center" wrapText="1"/>
    </xf>
    <xf numFmtId="0" fontId="25" fillId="0" borderId="16" xfId="0" applyFont="1" applyBorder="1" applyAlignment="1">
      <alignment horizontal="left" vertical="center" wrapText="1"/>
    </xf>
    <xf numFmtId="0" fontId="29" fillId="0" borderId="48" xfId="0" applyFont="1" applyBorder="1" applyAlignment="1">
      <alignment horizontal="center" vertical="center" wrapText="1"/>
    </xf>
    <xf numFmtId="0" fontId="29" fillId="0" borderId="28"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16" xfId="0" applyFont="1" applyBorder="1" applyAlignment="1">
      <alignment horizontal="left" vertical="center" wrapText="1"/>
    </xf>
    <xf numFmtId="0" fontId="6" fillId="0" borderId="10" xfId="0" applyFont="1" applyBorder="1" applyAlignment="1">
      <alignment vertical="center" wrapText="1"/>
    </xf>
    <xf numFmtId="0" fontId="25" fillId="0" borderId="17" xfId="0" applyFont="1" applyBorder="1" applyAlignment="1">
      <alignment horizontal="left" vertical="center" wrapText="1"/>
    </xf>
    <xf numFmtId="0" fontId="25" fillId="0" borderId="2" xfId="0" applyFont="1" applyBorder="1" applyAlignment="1">
      <alignment horizontal="left" vertical="center" wrapText="1"/>
    </xf>
    <xf numFmtId="0" fontId="13" fillId="0" borderId="0" xfId="0" applyFont="1" applyAlignment="1">
      <alignment horizontal="left" vertical="center"/>
    </xf>
    <xf numFmtId="0" fontId="13" fillId="0" borderId="22" xfId="0" applyFont="1" applyBorder="1" applyAlignment="1">
      <alignment horizontal="left" vertical="center"/>
    </xf>
    <xf numFmtId="0" fontId="30" fillId="0" borderId="3" xfId="0" applyFont="1" applyBorder="1" applyAlignment="1">
      <alignment horizontal="left" vertical="center" wrapText="1"/>
    </xf>
    <xf numFmtId="0" fontId="30" fillId="0" borderId="1" xfId="0" applyFont="1" applyBorder="1" applyAlignment="1">
      <alignment horizontal="left" vertical="center" wrapText="1"/>
    </xf>
    <xf numFmtId="0" fontId="30" fillId="0" borderId="2" xfId="0" applyFont="1" applyBorder="1" applyAlignment="1">
      <alignment horizontal="left" vertical="center" wrapText="1"/>
    </xf>
    <xf numFmtId="0" fontId="30" fillId="0" borderId="17" xfId="0" applyFont="1" applyBorder="1" applyAlignment="1">
      <alignment horizontal="left" vertical="center" wrapText="1"/>
    </xf>
    <xf numFmtId="0" fontId="6" fillId="0" borderId="5" xfId="0" applyFont="1" applyBorder="1" applyAlignment="1">
      <alignment vertical="center" wrapText="1"/>
    </xf>
    <xf numFmtId="0" fontId="27" fillId="0" borderId="17" xfId="0" applyFont="1" applyBorder="1" applyAlignment="1">
      <alignment horizontal="left" vertical="center" wrapText="1"/>
    </xf>
    <xf numFmtId="0" fontId="27" fillId="0" borderId="16" xfId="0" applyFont="1" applyBorder="1" applyAlignment="1">
      <alignment horizontal="left" vertical="center" wrapText="1"/>
    </xf>
    <xf numFmtId="0" fontId="27" fillId="0" borderId="3" xfId="0" applyFont="1" applyBorder="1" applyAlignment="1">
      <alignment horizontal="left" vertical="center" wrapText="1"/>
    </xf>
    <xf numFmtId="0" fontId="27" fillId="0" borderId="1" xfId="0" applyFont="1" applyBorder="1" applyAlignment="1">
      <alignment horizontal="left" vertical="center" wrapText="1"/>
    </xf>
    <xf numFmtId="0" fontId="27" fillId="0" borderId="2" xfId="0" applyFont="1" applyBorder="1" applyAlignment="1">
      <alignment horizontal="left" vertical="center" wrapText="1"/>
    </xf>
    <xf numFmtId="0" fontId="28" fillId="0" borderId="3" xfId="0" applyFont="1" applyBorder="1" applyAlignment="1">
      <alignment horizontal="left" vertical="center" wrapText="1"/>
    </xf>
    <xf numFmtId="0" fontId="30" fillId="0" borderId="48" xfId="0" applyFont="1" applyBorder="1" applyAlignment="1">
      <alignment horizontal="center" vertical="center" wrapText="1"/>
    </xf>
    <xf numFmtId="0" fontId="30" fillId="0" borderId="28" xfId="0" applyFont="1" applyBorder="1" applyAlignment="1">
      <alignment horizontal="center" vertical="center" wrapText="1"/>
    </xf>
    <xf numFmtId="0" fontId="30" fillId="0" borderId="47" xfId="0" applyFont="1" applyBorder="1" applyAlignment="1">
      <alignment horizontal="center" vertical="center" wrapText="1"/>
    </xf>
    <xf numFmtId="0" fontId="30" fillId="0" borderId="17" xfId="0" applyFont="1" applyBorder="1" applyAlignment="1">
      <alignment vertical="center" wrapText="1"/>
    </xf>
    <xf numFmtId="0" fontId="30" fillId="0" borderId="1" xfId="0" applyFont="1" applyBorder="1" applyAlignment="1">
      <alignment vertical="center" wrapText="1"/>
    </xf>
    <xf numFmtId="0" fontId="30" fillId="0" borderId="2" xfId="0" applyFont="1" applyBorder="1" applyAlignment="1">
      <alignment vertical="center" wrapText="1"/>
    </xf>
    <xf numFmtId="0" fontId="26" fillId="0" borderId="17" xfId="0" applyFont="1" applyBorder="1" applyAlignment="1">
      <alignment horizontal="left" vertical="center" wrapText="1"/>
    </xf>
    <xf numFmtId="0" fontId="29" fillId="0" borderId="3" xfId="0" applyFont="1" applyBorder="1" applyAlignment="1">
      <alignment horizontal="left" vertical="center" wrapText="1"/>
    </xf>
    <xf numFmtId="0" fontId="6" fillId="0" borderId="0" xfId="0" applyFont="1" applyAlignment="1">
      <alignment horizontal="center" vertical="center"/>
    </xf>
    <xf numFmtId="0" fontId="12" fillId="0" borderId="0" xfId="0" applyFont="1" applyAlignment="1">
      <alignment horizontal="center" vertical="center"/>
    </xf>
  </cellXfs>
  <cellStyles count="5">
    <cellStyle name="Besuchter Hyperlink" xfId="2" builtinId="9" hidden="1"/>
    <cellStyle name="Link" xfId="1" builtinId="8" hidden="1" customBuiltin="1"/>
    <cellStyle name="Link" xfId="4" builtinId="8"/>
    <cellStyle name="Prozent" xfId="3" builtinId="5"/>
    <cellStyle name="Standard" xfId="0" builtinId="0"/>
  </cellStyles>
  <dxfs count="102">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9" tint="0.39994506668294322"/>
        </patternFill>
      </fill>
    </dxf>
    <dxf>
      <fill>
        <patternFill>
          <bgColor theme="9" tint="-0.24994659260841701"/>
        </patternFill>
      </fill>
    </dxf>
    <dxf>
      <fill>
        <patternFill>
          <bgColor theme="9" tint="0.7999816888943144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s>
  <tableStyles count="0" defaultTableStyle="TableStyleMedium2" defaultPivotStyle="PivotStyleMedium9"/>
  <colors>
    <mruColors>
      <color rgb="FFC1FFDD"/>
      <color rgb="FFC50BAA"/>
      <color rgb="FFF8696B"/>
      <color rgb="FFD0F0A0"/>
      <color rgb="FFA5DCEB"/>
      <color rgb="FFFBABAD"/>
      <color rgb="FF5CBFD9"/>
      <color rgb="FF6CAC34"/>
      <color rgb="FFC2D3E8"/>
      <color rgb="FF63BE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eetMetadata" Target="metadata.xml"/><Relationship Id="rId8" Type="http://schemas.openxmlformats.org/officeDocument/2006/relationships/worksheet" Target="worksheets/sheet8.xml"/><Relationship Id="rId51"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Données_objet!$C$5</c:f>
          <c:strCache>
            <c:ptCount val="1"/>
            <c:pt idx="0">
              <c:v>Projet test</c:v>
            </c:pt>
          </c:strCache>
        </c:strRef>
      </c:tx>
      <c:layout>
        <c:manualLayout>
          <c:xMode val="edge"/>
          <c:yMode val="edge"/>
          <c:x val="0.18965658178900899"/>
          <c:y val="6.6929136624677499E-3"/>
        </c:manualLayout>
      </c:layout>
      <c:overlay val="0"/>
      <c:txPr>
        <a:bodyPr/>
        <a:lstStyle/>
        <a:p>
          <a:pPr>
            <a:defRPr/>
          </a:pPr>
          <a:endParaRPr lang="fr-FR"/>
        </a:p>
      </c:txPr>
    </c:title>
    <c:autoTitleDeleted val="0"/>
    <c:plotArea>
      <c:layout>
        <c:manualLayout>
          <c:layoutTarget val="inner"/>
          <c:xMode val="edge"/>
          <c:yMode val="edge"/>
          <c:x val="7.2328608083329804E-2"/>
          <c:y val="0.12315135951761701"/>
          <c:w val="0.52964880807232295"/>
          <c:h val="0.80813138066552503"/>
        </c:manualLayout>
      </c:layout>
      <c:radarChart>
        <c:radarStyle val="marker"/>
        <c:varyColors val="0"/>
        <c:ser>
          <c:idx val="0"/>
          <c:order val="0"/>
          <c:tx>
            <c:v>Valeurs effectives</c:v>
          </c:tx>
          <c:spPr>
            <a:ln w="22225" cap="flat">
              <a:solidFill>
                <a:srgbClr val="FF0000"/>
              </a:solidFill>
            </a:ln>
          </c:spPr>
          <c:marker>
            <c:symbol val="diamond"/>
            <c:size val="5"/>
            <c:spPr>
              <a:solidFill>
                <a:srgbClr val="FF0000"/>
              </a:solidFill>
              <a:ln w="12700" cap="rnd">
                <a:solidFill>
                  <a:srgbClr val="FF0000"/>
                </a:solidFill>
              </a:ln>
            </c:spPr>
          </c:marker>
          <c:cat>
            <c:strRef>
              <c:f>'Vue d''ensemble'!$F$8:$F$36</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'Vue d''ensemble'!$N$8:$N$36</c:f>
              <c:numCache>
                <c:formatCode>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val>
          <c:extLst>
            <c:ext xmlns:c16="http://schemas.microsoft.com/office/drawing/2014/chart" uri="{C3380CC4-5D6E-409C-BE32-E72D297353CC}">
              <c16:uniqueId val="{00000000-BC4B-40DE-A135-CABA84E0CB22}"/>
            </c:ext>
          </c:extLst>
        </c:ser>
        <c:ser>
          <c:idx val="5"/>
          <c:order val="1"/>
          <c:tx>
            <c:v>Valeurs cibles</c:v>
          </c:tx>
          <c:spPr>
            <a:ln w="25400">
              <a:solidFill>
                <a:sysClr val="windowText" lastClr="000000">
                  <a:lumMod val="50000"/>
                  <a:lumOff val="50000"/>
                </a:sysClr>
              </a:solidFill>
              <a:prstDash val="sysDot"/>
            </a:ln>
          </c:spPr>
          <c:marker>
            <c:symbol val="circle"/>
            <c:size val="3"/>
            <c:spPr>
              <a:solidFill>
                <a:sysClr val="windowText" lastClr="000000">
                  <a:lumMod val="50000"/>
                  <a:lumOff val="50000"/>
                </a:sysClr>
              </a:solidFill>
              <a:ln>
                <a:noFill/>
              </a:ln>
            </c:spPr>
          </c:marker>
          <c:cat>
            <c:strRef>
              <c:f>'Vue d''ensemble'!$F$8:$F$36</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'Vue d''ensemble'!$U$8:$U$36</c:f>
              <c:numCache>
                <c:formatCode>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val>
          <c:extLst>
            <c:ext xmlns:c16="http://schemas.microsoft.com/office/drawing/2014/chart" uri="{C3380CC4-5D6E-409C-BE32-E72D297353CC}">
              <c16:uniqueId val="{00000001-BC4B-40DE-A135-CABA84E0CB22}"/>
            </c:ext>
          </c:extLst>
        </c:ser>
        <c:ser>
          <c:idx val="4"/>
          <c:order val="2"/>
          <c:tx>
            <c:v>Non applicable</c:v>
          </c:tx>
          <c:spPr>
            <a:ln>
              <a:noFill/>
            </a:ln>
          </c:spPr>
          <c:marker>
            <c:symbol val="circle"/>
            <c:size val="7"/>
            <c:spPr>
              <a:solidFill>
                <a:srgbClr val="00B0F0"/>
              </a:solidFill>
              <a:ln>
                <a:noFill/>
              </a:ln>
            </c:spPr>
          </c:marker>
          <c:dPt>
            <c:idx val="4"/>
            <c:bubble3D val="0"/>
            <c:extLst>
              <c:ext xmlns:c16="http://schemas.microsoft.com/office/drawing/2014/chart" uri="{C3380CC4-5D6E-409C-BE32-E72D297353CC}">
                <c16:uniqueId val="{00000002-BC4B-40DE-A135-CABA84E0CB22}"/>
              </c:ext>
            </c:extLst>
          </c:dPt>
          <c:cat>
            <c:strRef>
              <c:f>'Vue d''ensemble'!$F$8:$F$36</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'Vue d''ensemble'!$V$8:$V$36</c:f>
              <c:numCache>
                <c:formatCode>General</c:formatCode>
                <c:ptCount val="29"/>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numCache>
            </c:numRef>
          </c:val>
          <c:extLst>
            <c:ext xmlns:c16="http://schemas.microsoft.com/office/drawing/2014/chart" uri="{C3380CC4-5D6E-409C-BE32-E72D297353CC}">
              <c16:uniqueId val="{00000003-BC4B-40DE-A135-CABA84E0CB22}"/>
            </c:ext>
          </c:extLst>
        </c:ser>
        <c:dLbls>
          <c:showLegendKey val="0"/>
          <c:showVal val="0"/>
          <c:showCatName val="0"/>
          <c:showSerName val="0"/>
          <c:showPercent val="0"/>
          <c:showBubbleSize val="0"/>
        </c:dLbls>
        <c:axId val="2072767976"/>
        <c:axId val="2072919992"/>
      </c:radarChart>
      <c:catAx>
        <c:axId val="2072767976"/>
        <c:scaling>
          <c:orientation val="minMax"/>
        </c:scaling>
        <c:delete val="0"/>
        <c:axPos val="b"/>
        <c:majorGridlines/>
        <c:numFmt formatCode="General" sourceLinked="0"/>
        <c:majorTickMark val="out"/>
        <c:minorTickMark val="none"/>
        <c:tickLblPos val="nextTo"/>
        <c:txPr>
          <a:bodyPr/>
          <a:lstStyle/>
          <a:p>
            <a:pPr>
              <a:defRPr b="0"/>
            </a:pPr>
            <a:endParaRPr lang="fr-FR"/>
          </a:p>
        </c:txPr>
        <c:crossAx val="2072919992"/>
        <c:crosses val="autoZero"/>
        <c:auto val="1"/>
        <c:lblAlgn val="ctr"/>
        <c:lblOffset val="100"/>
        <c:noMultiLvlLbl val="0"/>
      </c:catAx>
      <c:valAx>
        <c:axId val="2072919992"/>
        <c:scaling>
          <c:orientation val="minMax"/>
          <c:max val="2"/>
        </c:scaling>
        <c:delete val="0"/>
        <c:axPos val="l"/>
        <c:majorGridlines/>
        <c:numFmt formatCode="0.0" sourceLinked="1"/>
        <c:majorTickMark val="cross"/>
        <c:minorTickMark val="none"/>
        <c:tickLblPos val="nextTo"/>
        <c:txPr>
          <a:bodyPr/>
          <a:lstStyle/>
          <a:p>
            <a:pPr>
              <a:defRPr b="1"/>
            </a:pPr>
            <a:endParaRPr lang="fr-FR"/>
          </a:p>
        </c:txPr>
        <c:crossAx val="2072767976"/>
        <c:crosses val="autoZero"/>
        <c:crossBetween val="between"/>
      </c:valAx>
      <c:spPr>
        <a:noFill/>
      </c:spPr>
    </c:plotArea>
    <c:legend>
      <c:legendPos val="r"/>
      <c:layout>
        <c:manualLayout>
          <c:xMode val="edge"/>
          <c:yMode val="edge"/>
          <c:x val="2.43055582499653E-2"/>
          <c:y val="3.1518177672440001E-2"/>
          <c:w val="0.16574031411249646"/>
          <c:h val="0.10412785690268059"/>
        </c:manualLayout>
      </c:layout>
      <c:overlay val="0"/>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a:noFill/>
    </a:ln>
  </c:spPr>
  <c:txPr>
    <a:bodyPr/>
    <a:lstStyle/>
    <a:p>
      <a:pPr>
        <a:defRPr>
          <a:latin typeface="Arial Narrow" panose="020B0606020202030204" pitchFamily="34" charset="0"/>
        </a:defRPr>
      </a:pPr>
      <a:endParaRPr lang="fr-FR"/>
    </a:p>
  </c:txPr>
  <c:printSettings>
    <c:headerFooter>
      <c:oddFooter>&amp;L&amp;"Arial Narrow,Normal"&amp;8&amp;F&amp;C&amp;"Arial Narrow,Normal"&amp;8&amp;P/&amp;N&amp;R&amp;"Arial Narrow,Normal"&amp;8&amp;D</c:oddFooter>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Données_objet!$B$5</c:f>
          <c:strCache>
            <c:ptCount val="1"/>
          </c:strCache>
        </c:strRef>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ial Narrow" panose="020B0606020202030204" pitchFamily="34" charset="0"/>
              <a:ea typeface="+mn-ea"/>
              <a:cs typeface="+mn-cs"/>
            </a:defRPr>
          </a:pPr>
          <a:endParaRPr lang="fr-FR"/>
        </a:p>
      </c:txPr>
    </c:title>
    <c:autoTitleDeleted val="0"/>
    <c:plotArea>
      <c:layout>
        <c:manualLayout>
          <c:layoutTarget val="inner"/>
          <c:xMode val="edge"/>
          <c:yMode val="edge"/>
          <c:x val="1.1395491757478501E-2"/>
          <c:y val="0.112933737882683"/>
          <c:w val="0.98318550594895204"/>
          <c:h val="0.87253635052096001"/>
        </c:manualLayout>
      </c:layout>
      <c:barChart>
        <c:barDir val="col"/>
        <c:grouping val="clustered"/>
        <c:varyColors val="0"/>
        <c:ser>
          <c:idx val="0"/>
          <c:order val="0"/>
          <c:tx>
            <c:v>IST</c:v>
          </c:tx>
          <c:spPr>
            <a:solidFill>
              <a:srgbClr val="595959"/>
            </a:solidFill>
            <a:ln>
              <a:noFill/>
            </a:ln>
            <a:effectLst/>
          </c:spPr>
          <c:invertIfNegative val="1"/>
          <c:cat>
            <c:strRef>
              <c:f>Liste_pour_graphique!$I$4:$I$78</c:f>
              <c:strCache>
                <c:ptCount val="75"/>
                <c:pt idx="0">
                  <c:v>R 1.1.1</c:v>
                </c:pt>
                <c:pt idx="1">
                  <c:v>R 1.1.2</c:v>
                </c:pt>
                <c:pt idx="2">
                  <c:v>R 1.1.3</c:v>
                </c:pt>
                <c:pt idx="3">
                  <c:v>R 1.2.1</c:v>
                </c:pt>
                <c:pt idx="4">
                  <c:v>R 1.2.2</c:v>
                </c:pt>
                <c:pt idx="5">
                  <c:v>R 1.2.3</c:v>
                </c:pt>
                <c:pt idx="6">
                  <c:v>R 1.3.1</c:v>
                </c:pt>
                <c:pt idx="7">
                  <c:v>R 1.3.2</c:v>
                </c:pt>
                <c:pt idx="8">
                  <c:v>G 1.1.1</c:v>
                </c:pt>
                <c:pt idx="9">
                  <c:v>G 1.1.2</c:v>
                </c:pt>
                <c:pt idx="10">
                  <c:v>G 1.2.1</c:v>
                </c:pt>
                <c:pt idx="11">
                  <c:v>G 1.2.2</c:v>
                </c:pt>
                <c:pt idx="12">
                  <c:v>G 1.2.3</c:v>
                </c:pt>
                <c:pt idx="13">
                  <c:v>G 1.3.1</c:v>
                </c:pt>
                <c:pt idx="14">
                  <c:v>G 1.3.2</c:v>
                </c:pt>
                <c:pt idx="15">
                  <c:v>G 1.3.3</c:v>
                </c:pt>
                <c:pt idx="16">
                  <c:v>G 2.1.1</c:v>
                </c:pt>
                <c:pt idx="17">
                  <c:v>G 2.1.2</c:v>
                </c:pt>
                <c:pt idx="18">
                  <c:v>G 2.2.1</c:v>
                </c:pt>
                <c:pt idx="19">
                  <c:v>G 2.3.1</c:v>
                </c:pt>
                <c:pt idx="20">
                  <c:v>G 2.3.2</c:v>
                </c:pt>
                <c:pt idx="21">
                  <c:v>G 2.4.1</c:v>
                </c:pt>
                <c:pt idx="22">
                  <c:v>G 2.4.2</c:v>
                </c:pt>
                <c:pt idx="23">
                  <c:v>G 2.4.3</c:v>
                </c:pt>
                <c:pt idx="24">
                  <c:v>G 2.4.4</c:v>
                </c:pt>
                <c:pt idx="25">
                  <c:v>G 3.1.1</c:v>
                </c:pt>
                <c:pt idx="26">
                  <c:v>G 3.1.2</c:v>
                </c:pt>
                <c:pt idx="27">
                  <c:v>G 3.1.3</c:v>
                </c:pt>
                <c:pt idx="28">
                  <c:v>G 3.2.1</c:v>
                </c:pt>
                <c:pt idx="29">
                  <c:v>G 3.2.2</c:v>
                </c:pt>
                <c:pt idx="30">
                  <c:v>W 1.1.1</c:v>
                </c:pt>
                <c:pt idx="31">
                  <c:v>W 1.1.2</c:v>
                </c:pt>
                <c:pt idx="32">
                  <c:v>W 1.1.3</c:v>
                </c:pt>
                <c:pt idx="33">
                  <c:v>W 1.2.1</c:v>
                </c:pt>
                <c:pt idx="34">
                  <c:v>W 1.2.2</c:v>
                </c:pt>
                <c:pt idx="35">
                  <c:v>W 2.1.1</c:v>
                </c:pt>
                <c:pt idx="36">
                  <c:v>W 2.1.2</c:v>
                </c:pt>
                <c:pt idx="37">
                  <c:v>W 2.1.3</c:v>
                </c:pt>
                <c:pt idx="38">
                  <c:v>W 2.2.1</c:v>
                </c:pt>
                <c:pt idx="39">
                  <c:v>W 2.2.2</c:v>
                </c:pt>
                <c:pt idx="40">
                  <c:v>W 2.2.3</c:v>
                </c:pt>
                <c:pt idx="41">
                  <c:v>W 2.2.4</c:v>
                </c:pt>
                <c:pt idx="42">
                  <c:v>W 2.3.1</c:v>
                </c:pt>
                <c:pt idx="43">
                  <c:v>W 2.3.2</c:v>
                </c:pt>
                <c:pt idx="44">
                  <c:v>W 3.1.1</c:v>
                </c:pt>
                <c:pt idx="45">
                  <c:v>W 3.1.2</c:v>
                </c:pt>
                <c:pt idx="46">
                  <c:v>W 3.1.3</c:v>
                </c:pt>
                <c:pt idx="47">
                  <c:v>U 1.1.1</c:v>
                </c:pt>
                <c:pt idx="48">
                  <c:v>U 1.1.2</c:v>
                </c:pt>
                <c:pt idx="49">
                  <c:v>U 1.1.3</c:v>
                </c:pt>
                <c:pt idx="50">
                  <c:v>U 1.2.1</c:v>
                </c:pt>
                <c:pt idx="51">
                  <c:v>U 1.2.2</c:v>
                </c:pt>
                <c:pt idx="52">
                  <c:v>U 1.3.1</c:v>
                </c:pt>
                <c:pt idx="53">
                  <c:v>U 1.3.2</c:v>
                </c:pt>
                <c:pt idx="54">
                  <c:v>U 1.4.1</c:v>
                </c:pt>
                <c:pt idx="55">
                  <c:v>U 1.4.2</c:v>
                </c:pt>
                <c:pt idx="56">
                  <c:v>U 1.5.1</c:v>
                </c:pt>
                <c:pt idx="57">
                  <c:v>U 1.5.2</c:v>
                </c:pt>
                <c:pt idx="58">
                  <c:v>U 1.5.3</c:v>
                </c:pt>
                <c:pt idx="59">
                  <c:v>U 2.1.1</c:v>
                </c:pt>
                <c:pt idx="60">
                  <c:v>U 2.1.2</c:v>
                </c:pt>
                <c:pt idx="61">
                  <c:v>U 2.1.3</c:v>
                </c:pt>
                <c:pt idx="62">
                  <c:v>U 2.2.1</c:v>
                </c:pt>
                <c:pt idx="63">
                  <c:v>U 2.2.2</c:v>
                </c:pt>
                <c:pt idx="64">
                  <c:v>U 2.2.3</c:v>
                </c:pt>
                <c:pt idx="65">
                  <c:v>U 2.2.4</c:v>
                </c:pt>
                <c:pt idx="66">
                  <c:v>U 2.3.1</c:v>
                </c:pt>
                <c:pt idx="67">
                  <c:v>U 2.3.2</c:v>
                </c:pt>
                <c:pt idx="68">
                  <c:v>U 2.3.3</c:v>
                </c:pt>
                <c:pt idx="69">
                  <c:v>U 2.4.1</c:v>
                </c:pt>
                <c:pt idx="70">
                  <c:v>U 2.4.2</c:v>
                </c:pt>
                <c:pt idx="71">
                  <c:v>U 2.4.3</c:v>
                </c:pt>
                <c:pt idx="72">
                  <c:v>U 3.1.1</c:v>
                </c:pt>
                <c:pt idx="73">
                  <c:v>U 3.1.2</c:v>
                </c:pt>
                <c:pt idx="74">
                  <c:v>U 3.2.1</c:v>
                </c:pt>
              </c:strCache>
            </c:strRef>
          </c:cat>
          <c:val>
            <c:numRef>
              <c:f>Liste_pour_graphique!$S$4:$S$78</c:f>
              <c:numCache>
                <c:formatCode>General</c:formatCode>
                <c:ptCount val="75"/>
                <c:pt idx="0">
                  <c:v>-0.1</c:v>
                </c:pt>
                <c:pt idx="1">
                  <c:v>-0.1</c:v>
                </c:pt>
                <c:pt idx="2">
                  <c:v>-0.1</c:v>
                </c:pt>
                <c:pt idx="3">
                  <c:v>-0.1</c:v>
                </c:pt>
                <c:pt idx="4">
                  <c:v>-0.1</c:v>
                </c:pt>
                <c:pt idx="5">
                  <c:v>-0.1</c:v>
                </c:pt>
                <c:pt idx="6">
                  <c:v>-0.1</c:v>
                </c:pt>
                <c:pt idx="7">
                  <c:v>-0.1</c:v>
                </c:pt>
                <c:pt idx="8">
                  <c:v>-0.1</c:v>
                </c:pt>
                <c:pt idx="9">
                  <c:v>-0.1</c:v>
                </c:pt>
                <c:pt idx="10">
                  <c:v>-0.1</c:v>
                </c:pt>
                <c:pt idx="11">
                  <c:v>-0.1</c:v>
                </c:pt>
                <c:pt idx="12">
                  <c:v>-0.1</c:v>
                </c:pt>
                <c:pt idx="13">
                  <c:v>-0.1</c:v>
                </c:pt>
                <c:pt idx="14">
                  <c:v>-0.1</c:v>
                </c:pt>
                <c:pt idx="15">
                  <c:v>-0.1</c:v>
                </c:pt>
                <c:pt idx="16">
                  <c:v>-0.1</c:v>
                </c:pt>
                <c:pt idx="17">
                  <c:v>-0.1</c:v>
                </c:pt>
                <c:pt idx="18">
                  <c:v>-0.1</c:v>
                </c:pt>
                <c:pt idx="19">
                  <c:v>-0.1</c:v>
                </c:pt>
                <c:pt idx="20">
                  <c:v>-0.1</c:v>
                </c:pt>
                <c:pt idx="21">
                  <c:v>-0.1</c:v>
                </c:pt>
                <c:pt idx="22">
                  <c:v>-0.1</c:v>
                </c:pt>
                <c:pt idx="23">
                  <c:v>-0.1</c:v>
                </c:pt>
                <c:pt idx="24">
                  <c:v>-0.1</c:v>
                </c:pt>
                <c:pt idx="25">
                  <c:v>-0.1</c:v>
                </c:pt>
                <c:pt idx="26">
                  <c:v>-0.1</c:v>
                </c:pt>
                <c:pt idx="27">
                  <c:v>-0.1</c:v>
                </c:pt>
                <c:pt idx="28">
                  <c:v>-0.1</c:v>
                </c:pt>
                <c:pt idx="29">
                  <c:v>-0.1</c:v>
                </c:pt>
                <c:pt idx="30">
                  <c:v>-0.1</c:v>
                </c:pt>
                <c:pt idx="31">
                  <c:v>-0.1</c:v>
                </c:pt>
                <c:pt idx="32">
                  <c:v>-0.1</c:v>
                </c:pt>
                <c:pt idx="33">
                  <c:v>-0.1</c:v>
                </c:pt>
                <c:pt idx="34">
                  <c:v>-0.1</c:v>
                </c:pt>
                <c:pt idx="35">
                  <c:v>-0.1</c:v>
                </c:pt>
                <c:pt idx="36">
                  <c:v>-0.1</c:v>
                </c:pt>
                <c:pt idx="37">
                  <c:v>-0.1</c:v>
                </c:pt>
                <c:pt idx="38">
                  <c:v>-0.1</c:v>
                </c:pt>
                <c:pt idx="39">
                  <c:v>-0.1</c:v>
                </c:pt>
                <c:pt idx="40">
                  <c:v>-0.1</c:v>
                </c:pt>
                <c:pt idx="41">
                  <c:v>-0.1</c:v>
                </c:pt>
                <c:pt idx="42">
                  <c:v>-0.1</c:v>
                </c:pt>
                <c:pt idx="43">
                  <c:v>-0.1</c:v>
                </c:pt>
                <c:pt idx="44">
                  <c:v>-0.1</c:v>
                </c:pt>
                <c:pt idx="45">
                  <c:v>-0.1</c:v>
                </c:pt>
                <c:pt idx="46">
                  <c:v>-0.1</c:v>
                </c:pt>
                <c:pt idx="47">
                  <c:v>-0.1</c:v>
                </c:pt>
                <c:pt idx="48">
                  <c:v>-0.1</c:v>
                </c:pt>
                <c:pt idx="49">
                  <c:v>-0.1</c:v>
                </c:pt>
                <c:pt idx="50">
                  <c:v>-0.1</c:v>
                </c:pt>
                <c:pt idx="51">
                  <c:v>-0.1</c:v>
                </c:pt>
                <c:pt idx="52">
                  <c:v>-0.1</c:v>
                </c:pt>
                <c:pt idx="53">
                  <c:v>-0.1</c:v>
                </c:pt>
                <c:pt idx="54">
                  <c:v>-0.1</c:v>
                </c:pt>
                <c:pt idx="55">
                  <c:v>-0.1</c:v>
                </c:pt>
                <c:pt idx="56">
                  <c:v>-0.1</c:v>
                </c:pt>
                <c:pt idx="57">
                  <c:v>-0.1</c:v>
                </c:pt>
                <c:pt idx="58">
                  <c:v>-0.1</c:v>
                </c:pt>
                <c:pt idx="59">
                  <c:v>-0.1</c:v>
                </c:pt>
                <c:pt idx="60">
                  <c:v>-0.1</c:v>
                </c:pt>
                <c:pt idx="61">
                  <c:v>-0.1</c:v>
                </c:pt>
                <c:pt idx="62">
                  <c:v>-0.1</c:v>
                </c:pt>
                <c:pt idx="63">
                  <c:v>-0.1</c:v>
                </c:pt>
                <c:pt idx="64">
                  <c:v>-0.1</c:v>
                </c:pt>
                <c:pt idx="65">
                  <c:v>-0.1</c:v>
                </c:pt>
                <c:pt idx="66">
                  <c:v>-0.1</c:v>
                </c:pt>
                <c:pt idx="67">
                  <c:v>-0.1</c:v>
                </c:pt>
                <c:pt idx="68">
                  <c:v>-0.1</c:v>
                </c:pt>
                <c:pt idx="69">
                  <c:v>-0.1</c:v>
                </c:pt>
                <c:pt idx="70">
                  <c:v>-0.1</c:v>
                </c:pt>
                <c:pt idx="71">
                  <c:v>-0.1</c:v>
                </c:pt>
                <c:pt idx="72">
                  <c:v>-0.1</c:v>
                </c:pt>
                <c:pt idx="73">
                  <c:v>-0.1</c:v>
                </c:pt>
                <c:pt idx="74">
                  <c:v>-0.1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0-752E-431F-9B5A-0C41E0E42125}"/>
            </c:ext>
          </c:extLst>
        </c:ser>
        <c:dLbls>
          <c:showLegendKey val="0"/>
          <c:showVal val="0"/>
          <c:showCatName val="0"/>
          <c:showSerName val="0"/>
          <c:showPercent val="0"/>
          <c:showBubbleSize val="0"/>
        </c:dLbls>
        <c:gapWidth val="182"/>
        <c:axId val="2106645304"/>
        <c:axId val="-2125369272"/>
      </c:barChart>
      <c:lineChart>
        <c:grouping val="standard"/>
        <c:varyColors val="0"/>
        <c:ser>
          <c:idx val="1"/>
          <c:order val="1"/>
          <c:tx>
            <c:v>SOLL</c:v>
          </c:tx>
          <c:spPr>
            <a:ln w="28575" cap="rnd">
              <a:noFill/>
              <a:round/>
            </a:ln>
            <a:effectLst/>
          </c:spPr>
          <c:marker>
            <c:symbol val="dash"/>
            <c:size val="5"/>
            <c:spPr>
              <a:solidFill>
                <a:schemeClr val="accent2"/>
              </a:solidFill>
              <a:ln w="9525">
                <a:solidFill>
                  <a:schemeClr val="bg1">
                    <a:lumMod val="65000"/>
                  </a:schemeClr>
                </a:solidFill>
              </a:ln>
              <a:effectLst/>
            </c:spPr>
          </c:marker>
          <c:cat>
            <c:strRef>
              <c:f>Liste_pour_graphique!$I$4:$I$78</c:f>
              <c:strCache>
                <c:ptCount val="75"/>
                <c:pt idx="0">
                  <c:v>R 1.1.1</c:v>
                </c:pt>
                <c:pt idx="1">
                  <c:v>R 1.1.2</c:v>
                </c:pt>
                <c:pt idx="2">
                  <c:v>R 1.1.3</c:v>
                </c:pt>
                <c:pt idx="3">
                  <c:v>R 1.2.1</c:v>
                </c:pt>
                <c:pt idx="4">
                  <c:v>R 1.2.2</c:v>
                </c:pt>
                <c:pt idx="5">
                  <c:v>R 1.2.3</c:v>
                </c:pt>
                <c:pt idx="6">
                  <c:v>R 1.3.1</c:v>
                </c:pt>
                <c:pt idx="7">
                  <c:v>R 1.3.2</c:v>
                </c:pt>
                <c:pt idx="8">
                  <c:v>G 1.1.1</c:v>
                </c:pt>
                <c:pt idx="9">
                  <c:v>G 1.1.2</c:v>
                </c:pt>
                <c:pt idx="10">
                  <c:v>G 1.2.1</c:v>
                </c:pt>
                <c:pt idx="11">
                  <c:v>G 1.2.2</c:v>
                </c:pt>
                <c:pt idx="12">
                  <c:v>G 1.2.3</c:v>
                </c:pt>
                <c:pt idx="13">
                  <c:v>G 1.3.1</c:v>
                </c:pt>
                <c:pt idx="14">
                  <c:v>G 1.3.2</c:v>
                </c:pt>
                <c:pt idx="15">
                  <c:v>G 1.3.3</c:v>
                </c:pt>
                <c:pt idx="16">
                  <c:v>G 2.1.1</c:v>
                </c:pt>
                <c:pt idx="17">
                  <c:v>G 2.1.2</c:v>
                </c:pt>
                <c:pt idx="18">
                  <c:v>G 2.2.1</c:v>
                </c:pt>
                <c:pt idx="19">
                  <c:v>G 2.3.1</c:v>
                </c:pt>
                <c:pt idx="20">
                  <c:v>G 2.3.2</c:v>
                </c:pt>
                <c:pt idx="21">
                  <c:v>G 2.4.1</c:v>
                </c:pt>
                <c:pt idx="22">
                  <c:v>G 2.4.2</c:v>
                </c:pt>
                <c:pt idx="23">
                  <c:v>G 2.4.3</c:v>
                </c:pt>
                <c:pt idx="24">
                  <c:v>G 2.4.4</c:v>
                </c:pt>
                <c:pt idx="25">
                  <c:v>G 3.1.1</c:v>
                </c:pt>
                <c:pt idx="26">
                  <c:v>G 3.1.2</c:v>
                </c:pt>
                <c:pt idx="27">
                  <c:v>G 3.1.3</c:v>
                </c:pt>
                <c:pt idx="28">
                  <c:v>G 3.2.1</c:v>
                </c:pt>
                <c:pt idx="29">
                  <c:v>G 3.2.2</c:v>
                </c:pt>
                <c:pt idx="30">
                  <c:v>W 1.1.1</c:v>
                </c:pt>
                <c:pt idx="31">
                  <c:v>W 1.1.2</c:v>
                </c:pt>
                <c:pt idx="32">
                  <c:v>W 1.1.3</c:v>
                </c:pt>
                <c:pt idx="33">
                  <c:v>W 1.2.1</c:v>
                </c:pt>
                <c:pt idx="34">
                  <c:v>W 1.2.2</c:v>
                </c:pt>
                <c:pt idx="35">
                  <c:v>W 2.1.1</c:v>
                </c:pt>
                <c:pt idx="36">
                  <c:v>W 2.1.2</c:v>
                </c:pt>
                <c:pt idx="37">
                  <c:v>W 2.1.3</c:v>
                </c:pt>
                <c:pt idx="38">
                  <c:v>W 2.2.1</c:v>
                </c:pt>
                <c:pt idx="39">
                  <c:v>W 2.2.2</c:v>
                </c:pt>
                <c:pt idx="40">
                  <c:v>W 2.2.3</c:v>
                </c:pt>
                <c:pt idx="41">
                  <c:v>W 2.2.4</c:v>
                </c:pt>
                <c:pt idx="42">
                  <c:v>W 2.3.1</c:v>
                </c:pt>
                <c:pt idx="43">
                  <c:v>W 2.3.2</c:v>
                </c:pt>
                <c:pt idx="44">
                  <c:v>W 3.1.1</c:v>
                </c:pt>
                <c:pt idx="45">
                  <c:v>W 3.1.2</c:v>
                </c:pt>
                <c:pt idx="46">
                  <c:v>W 3.1.3</c:v>
                </c:pt>
                <c:pt idx="47">
                  <c:v>U 1.1.1</c:v>
                </c:pt>
                <c:pt idx="48">
                  <c:v>U 1.1.2</c:v>
                </c:pt>
                <c:pt idx="49">
                  <c:v>U 1.1.3</c:v>
                </c:pt>
                <c:pt idx="50">
                  <c:v>U 1.2.1</c:v>
                </c:pt>
                <c:pt idx="51">
                  <c:v>U 1.2.2</c:v>
                </c:pt>
                <c:pt idx="52">
                  <c:v>U 1.3.1</c:v>
                </c:pt>
                <c:pt idx="53">
                  <c:v>U 1.3.2</c:v>
                </c:pt>
                <c:pt idx="54">
                  <c:v>U 1.4.1</c:v>
                </c:pt>
                <c:pt idx="55">
                  <c:v>U 1.4.2</c:v>
                </c:pt>
                <c:pt idx="56">
                  <c:v>U 1.5.1</c:v>
                </c:pt>
                <c:pt idx="57">
                  <c:v>U 1.5.2</c:v>
                </c:pt>
                <c:pt idx="58">
                  <c:v>U 1.5.3</c:v>
                </c:pt>
                <c:pt idx="59">
                  <c:v>U 2.1.1</c:v>
                </c:pt>
                <c:pt idx="60">
                  <c:v>U 2.1.2</c:v>
                </c:pt>
                <c:pt idx="61">
                  <c:v>U 2.1.3</c:v>
                </c:pt>
                <c:pt idx="62">
                  <c:v>U 2.2.1</c:v>
                </c:pt>
                <c:pt idx="63">
                  <c:v>U 2.2.2</c:v>
                </c:pt>
                <c:pt idx="64">
                  <c:v>U 2.2.3</c:v>
                </c:pt>
                <c:pt idx="65">
                  <c:v>U 2.2.4</c:v>
                </c:pt>
                <c:pt idx="66">
                  <c:v>U 2.3.1</c:v>
                </c:pt>
                <c:pt idx="67">
                  <c:v>U 2.3.2</c:v>
                </c:pt>
                <c:pt idx="68">
                  <c:v>U 2.3.3</c:v>
                </c:pt>
                <c:pt idx="69">
                  <c:v>U 2.4.1</c:v>
                </c:pt>
                <c:pt idx="70">
                  <c:v>U 2.4.2</c:v>
                </c:pt>
                <c:pt idx="71">
                  <c:v>U 2.4.3</c:v>
                </c:pt>
                <c:pt idx="72">
                  <c:v>U 3.1.1</c:v>
                </c:pt>
                <c:pt idx="73">
                  <c:v>U 3.1.2</c:v>
                </c:pt>
                <c:pt idx="74">
                  <c:v>U 3.2.1</c:v>
                </c:pt>
              </c:strCache>
            </c:strRef>
          </c:cat>
          <c:val>
            <c:numRef>
              <c:f>Liste_pour_graphique!$T$4:$T$78</c:f>
              <c:numCache>
                <c:formatCode>General</c:formatCode>
                <c:ptCount val="75"/>
                <c:pt idx="0">
                  <c:v>-0.1</c:v>
                </c:pt>
                <c:pt idx="1">
                  <c:v>-0.1</c:v>
                </c:pt>
                <c:pt idx="2">
                  <c:v>-0.1</c:v>
                </c:pt>
                <c:pt idx="3">
                  <c:v>-0.1</c:v>
                </c:pt>
                <c:pt idx="4">
                  <c:v>-0.1</c:v>
                </c:pt>
                <c:pt idx="5">
                  <c:v>-0.1</c:v>
                </c:pt>
                <c:pt idx="6">
                  <c:v>-0.1</c:v>
                </c:pt>
                <c:pt idx="7">
                  <c:v>-0.1</c:v>
                </c:pt>
                <c:pt idx="8">
                  <c:v>-0.1</c:v>
                </c:pt>
                <c:pt idx="9">
                  <c:v>-0.1</c:v>
                </c:pt>
                <c:pt idx="10">
                  <c:v>-0.1</c:v>
                </c:pt>
                <c:pt idx="11">
                  <c:v>-0.1</c:v>
                </c:pt>
                <c:pt idx="12">
                  <c:v>-0.1</c:v>
                </c:pt>
                <c:pt idx="13">
                  <c:v>-0.1</c:v>
                </c:pt>
                <c:pt idx="14">
                  <c:v>-0.1</c:v>
                </c:pt>
                <c:pt idx="15">
                  <c:v>-0.1</c:v>
                </c:pt>
                <c:pt idx="16">
                  <c:v>-0.1</c:v>
                </c:pt>
                <c:pt idx="17">
                  <c:v>-0.1</c:v>
                </c:pt>
                <c:pt idx="18">
                  <c:v>-0.1</c:v>
                </c:pt>
                <c:pt idx="19">
                  <c:v>-0.1</c:v>
                </c:pt>
                <c:pt idx="20">
                  <c:v>-0.1</c:v>
                </c:pt>
                <c:pt idx="21">
                  <c:v>-0.1</c:v>
                </c:pt>
                <c:pt idx="22">
                  <c:v>-0.1</c:v>
                </c:pt>
                <c:pt idx="23">
                  <c:v>-0.1</c:v>
                </c:pt>
                <c:pt idx="24">
                  <c:v>-0.1</c:v>
                </c:pt>
                <c:pt idx="25">
                  <c:v>-0.1</c:v>
                </c:pt>
                <c:pt idx="26">
                  <c:v>-0.1</c:v>
                </c:pt>
                <c:pt idx="27">
                  <c:v>-0.1</c:v>
                </c:pt>
                <c:pt idx="28">
                  <c:v>-0.1</c:v>
                </c:pt>
                <c:pt idx="29">
                  <c:v>-0.1</c:v>
                </c:pt>
                <c:pt idx="30">
                  <c:v>-0.1</c:v>
                </c:pt>
                <c:pt idx="31">
                  <c:v>-0.1</c:v>
                </c:pt>
                <c:pt idx="32">
                  <c:v>-0.1</c:v>
                </c:pt>
                <c:pt idx="33">
                  <c:v>-0.1</c:v>
                </c:pt>
                <c:pt idx="34">
                  <c:v>-0.1</c:v>
                </c:pt>
                <c:pt idx="35">
                  <c:v>-0.1</c:v>
                </c:pt>
                <c:pt idx="36">
                  <c:v>-0.1</c:v>
                </c:pt>
                <c:pt idx="37">
                  <c:v>-0.1</c:v>
                </c:pt>
                <c:pt idx="38">
                  <c:v>-0.1</c:v>
                </c:pt>
                <c:pt idx="39">
                  <c:v>-0.1</c:v>
                </c:pt>
                <c:pt idx="40">
                  <c:v>-0.1</c:v>
                </c:pt>
                <c:pt idx="41">
                  <c:v>-0.1</c:v>
                </c:pt>
                <c:pt idx="42">
                  <c:v>-0.1</c:v>
                </c:pt>
                <c:pt idx="43">
                  <c:v>-0.1</c:v>
                </c:pt>
                <c:pt idx="44">
                  <c:v>-0.1</c:v>
                </c:pt>
                <c:pt idx="45">
                  <c:v>-0.1</c:v>
                </c:pt>
                <c:pt idx="46">
                  <c:v>-0.1</c:v>
                </c:pt>
                <c:pt idx="47">
                  <c:v>-0.1</c:v>
                </c:pt>
                <c:pt idx="48">
                  <c:v>-0.1</c:v>
                </c:pt>
                <c:pt idx="49">
                  <c:v>-0.1</c:v>
                </c:pt>
                <c:pt idx="50">
                  <c:v>-0.1</c:v>
                </c:pt>
                <c:pt idx="51">
                  <c:v>-0.1</c:v>
                </c:pt>
                <c:pt idx="52">
                  <c:v>-0.1</c:v>
                </c:pt>
                <c:pt idx="53">
                  <c:v>-0.1</c:v>
                </c:pt>
                <c:pt idx="54">
                  <c:v>-0.1</c:v>
                </c:pt>
                <c:pt idx="55">
                  <c:v>-0.1</c:v>
                </c:pt>
                <c:pt idx="56">
                  <c:v>-0.1</c:v>
                </c:pt>
                <c:pt idx="57">
                  <c:v>-0.1</c:v>
                </c:pt>
                <c:pt idx="58">
                  <c:v>-0.1</c:v>
                </c:pt>
                <c:pt idx="59">
                  <c:v>-0.1</c:v>
                </c:pt>
                <c:pt idx="60">
                  <c:v>-0.1</c:v>
                </c:pt>
                <c:pt idx="61">
                  <c:v>-0.1</c:v>
                </c:pt>
                <c:pt idx="62">
                  <c:v>-0.1</c:v>
                </c:pt>
                <c:pt idx="63">
                  <c:v>-0.1</c:v>
                </c:pt>
                <c:pt idx="64">
                  <c:v>-0.1</c:v>
                </c:pt>
                <c:pt idx="65">
                  <c:v>-0.1</c:v>
                </c:pt>
                <c:pt idx="66">
                  <c:v>-0.1</c:v>
                </c:pt>
                <c:pt idx="67">
                  <c:v>-0.1</c:v>
                </c:pt>
                <c:pt idx="68">
                  <c:v>-0.1</c:v>
                </c:pt>
                <c:pt idx="69">
                  <c:v>-0.1</c:v>
                </c:pt>
                <c:pt idx="70">
                  <c:v>-0.1</c:v>
                </c:pt>
                <c:pt idx="71">
                  <c:v>-0.1</c:v>
                </c:pt>
                <c:pt idx="72">
                  <c:v>-0.1</c:v>
                </c:pt>
                <c:pt idx="73">
                  <c:v>-0.1</c:v>
                </c:pt>
                <c:pt idx="74">
                  <c:v>-0.1</c:v>
                </c:pt>
              </c:numCache>
            </c:numRef>
          </c:val>
          <c:smooth val="0"/>
          <c:extLst>
            <c:ext xmlns:c16="http://schemas.microsoft.com/office/drawing/2014/chart" uri="{C3380CC4-5D6E-409C-BE32-E72D297353CC}">
              <c16:uniqueId val="{00000000-3FB5-4FC4-87C6-AEE550282885}"/>
            </c:ext>
          </c:extLst>
        </c:ser>
        <c:dLbls>
          <c:showLegendKey val="0"/>
          <c:showVal val="0"/>
          <c:showCatName val="0"/>
          <c:showSerName val="0"/>
          <c:showPercent val="0"/>
          <c:showBubbleSize val="0"/>
        </c:dLbls>
        <c:marker val="1"/>
        <c:smooth val="0"/>
        <c:axId val="2106645304"/>
        <c:axId val="-2125369272"/>
      </c:lineChart>
      <c:catAx>
        <c:axId val="2106645304"/>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fr-FR"/>
          </a:p>
        </c:txPr>
        <c:crossAx val="-2125369272"/>
        <c:crosses val="autoZero"/>
        <c:auto val="1"/>
        <c:lblAlgn val="ctr"/>
        <c:lblOffset val="350"/>
        <c:noMultiLvlLbl val="0"/>
      </c:catAx>
      <c:valAx>
        <c:axId val="-2125369272"/>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210664530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fr-FR"/>
    </a:p>
  </c:txPr>
  <c:printSettings>
    <c:headerFooter>
      <c:oddHeader>&amp;L&amp;"Arial Narrow,Normal"&amp;9&amp;K000000Outil d'évalulation v1.1&amp;C&amp;"Arial Narrow,Gras"&amp;14
Graphique indicateur
 Résultats de l'évaluation SNBS Infrastructure&amp;R&amp;"Arial Narrow,Normal"&amp;G</c:oddHeader>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Données_objet!$C$5</c:f>
          <c:strCache>
            <c:ptCount val="1"/>
            <c:pt idx="0">
              <c:v>Projet test</c:v>
            </c:pt>
          </c:strCache>
        </c:strRef>
      </c:tx>
      <c:layout>
        <c:manualLayout>
          <c:xMode val="edge"/>
          <c:yMode val="edge"/>
          <c:x val="0.18965658178900899"/>
          <c:y val="6.6929136624677499E-3"/>
        </c:manualLayout>
      </c:layout>
      <c:overlay val="0"/>
      <c:txPr>
        <a:bodyPr/>
        <a:lstStyle/>
        <a:p>
          <a:pPr>
            <a:defRPr/>
          </a:pPr>
          <a:endParaRPr lang="fr-FR"/>
        </a:p>
      </c:txPr>
    </c:title>
    <c:autoTitleDeleted val="0"/>
    <c:plotArea>
      <c:layout>
        <c:manualLayout>
          <c:layoutTarget val="inner"/>
          <c:xMode val="edge"/>
          <c:yMode val="edge"/>
          <c:x val="7.2328608083329804E-2"/>
          <c:y val="0.12315135951761701"/>
          <c:w val="0.52964880807232295"/>
          <c:h val="0.80813138066552503"/>
        </c:manualLayout>
      </c:layout>
      <c:radarChart>
        <c:radarStyle val="marker"/>
        <c:varyColors val="0"/>
        <c:ser>
          <c:idx val="0"/>
          <c:order val="0"/>
          <c:tx>
            <c:strRef>
              <c:f>'Radar (évolution)'!$T$2:$T$3</c:f>
              <c:strCache>
                <c:ptCount val="2"/>
                <c:pt idx="0">
                  <c:v>Valeurs effectives
SIA 31</c:v>
                </c:pt>
              </c:strCache>
            </c:strRef>
          </c:tx>
          <c:spPr>
            <a:ln w="22225" cap="flat">
              <a:solidFill>
                <a:srgbClr val="C50BAA"/>
              </a:solidFill>
            </a:ln>
          </c:spPr>
          <c:marker>
            <c:symbol val="diamond"/>
            <c:size val="5"/>
            <c:spPr>
              <a:noFill/>
              <a:ln w="12700" cap="rnd">
                <a:noFill/>
              </a:ln>
            </c:spPr>
          </c:marker>
          <c:cat>
            <c:strRef>
              <c:f>'Radar (évolution)'!$R$4:$R$32</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'Radar (évolution)'!$T$4:$T$32</c:f>
              <c:numCache>
                <c:formatCode>0.0</c:formatCode>
                <c:ptCount val="29"/>
                <c:pt idx="0">
                  <c:v>1</c:v>
                </c:pt>
                <c:pt idx="1">
                  <c:v>1</c:v>
                </c:pt>
                <c:pt idx="2">
                  <c:v>1</c:v>
                </c:pt>
                <c:pt idx="3">
                  <c:v>2</c:v>
                </c:pt>
                <c:pt idx="4">
                  <c:v>1</c:v>
                </c:pt>
                <c:pt idx="5">
                  <c:v>1</c:v>
                </c:pt>
                <c:pt idx="7">
                  <c:v>1</c:v>
                </c:pt>
                <c:pt idx="8">
                  <c:v>1</c:v>
                </c:pt>
                <c:pt idx="9">
                  <c:v>1</c:v>
                </c:pt>
                <c:pt idx="10">
                  <c:v>1</c:v>
                </c:pt>
                <c:pt idx="11">
                  <c:v>1</c:v>
                </c:pt>
                <c:pt idx="12">
                  <c:v>1</c:v>
                </c:pt>
                <c:pt idx="13">
                  <c:v>2</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numCache>
            </c:numRef>
          </c:val>
          <c:extLst>
            <c:ext xmlns:c16="http://schemas.microsoft.com/office/drawing/2014/chart" uri="{C3380CC4-5D6E-409C-BE32-E72D297353CC}">
              <c16:uniqueId val="{00000000-7469-49BF-87B9-AFEFC2448BDE}"/>
            </c:ext>
          </c:extLst>
        </c:ser>
        <c:ser>
          <c:idx val="5"/>
          <c:order val="1"/>
          <c:tx>
            <c:strRef>
              <c:f>'Radar (évolution)'!$U$2:$U$3</c:f>
              <c:strCache>
                <c:ptCount val="2"/>
                <c:pt idx="0">
                  <c:v>Valeurs cibles
SIA 31</c:v>
                </c:pt>
              </c:strCache>
            </c:strRef>
          </c:tx>
          <c:spPr>
            <a:ln w="25400">
              <a:solidFill>
                <a:srgbClr val="C50BAA"/>
              </a:solidFill>
              <a:prstDash val="sysDot"/>
            </a:ln>
          </c:spPr>
          <c:marker>
            <c:symbol val="circle"/>
            <c:size val="3"/>
            <c:spPr>
              <a:solidFill>
                <a:srgbClr val="C50BAA"/>
              </a:solidFill>
              <a:ln>
                <a:noFill/>
              </a:ln>
            </c:spPr>
          </c:marker>
          <c:cat>
            <c:strRef>
              <c:f>'Radar (évolution)'!$R$4:$R$32</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'Radar (évolution)'!$U$4:$U$32</c:f>
              <c:numCache>
                <c:formatCode>0.0</c:formatCode>
                <c:ptCount val="29"/>
                <c:pt idx="0">
                  <c:v>2</c:v>
                </c:pt>
                <c:pt idx="1">
                  <c:v>2</c:v>
                </c:pt>
                <c:pt idx="2">
                  <c:v>2</c:v>
                </c:pt>
                <c:pt idx="3">
                  <c:v>2</c:v>
                </c:pt>
                <c:pt idx="4">
                  <c:v>1</c:v>
                </c:pt>
                <c:pt idx="5">
                  <c:v>1</c:v>
                </c:pt>
                <c:pt idx="7">
                  <c:v>2</c:v>
                </c:pt>
                <c:pt idx="8">
                  <c:v>1.4</c:v>
                </c:pt>
                <c:pt idx="9">
                  <c:v>1.3333333333333333</c:v>
                </c:pt>
                <c:pt idx="10">
                  <c:v>1.6</c:v>
                </c:pt>
                <c:pt idx="11">
                  <c:v>1.5</c:v>
                </c:pt>
                <c:pt idx="12">
                  <c:v>1.5</c:v>
                </c:pt>
                <c:pt idx="13">
                  <c:v>2</c:v>
                </c:pt>
                <c:pt idx="14">
                  <c:v>1.5</c:v>
                </c:pt>
                <c:pt idx="15">
                  <c:v>1.3333333333333333</c:v>
                </c:pt>
                <c:pt idx="16">
                  <c:v>2</c:v>
                </c:pt>
                <c:pt idx="17">
                  <c:v>1.5</c:v>
                </c:pt>
                <c:pt idx="18">
                  <c:v>1.5</c:v>
                </c:pt>
                <c:pt idx="19">
                  <c:v>2</c:v>
                </c:pt>
                <c:pt idx="20">
                  <c:v>2</c:v>
                </c:pt>
                <c:pt idx="21">
                  <c:v>1.5</c:v>
                </c:pt>
                <c:pt idx="22">
                  <c:v>1.5</c:v>
                </c:pt>
                <c:pt idx="23">
                  <c:v>1.5</c:v>
                </c:pt>
                <c:pt idx="24">
                  <c:v>1.3333333333333333</c:v>
                </c:pt>
                <c:pt idx="25">
                  <c:v>1.5</c:v>
                </c:pt>
                <c:pt idx="26">
                  <c:v>1.5</c:v>
                </c:pt>
                <c:pt idx="27">
                  <c:v>2</c:v>
                </c:pt>
                <c:pt idx="28">
                  <c:v>2</c:v>
                </c:pt>
              </c:numCache>
            </c:numRef>
          </c:val>
          <c:extLst>
            <c:ext xmlns:c16="http://schemas.microsoft.com/office/drawing/2014/chart" uri="{C3380CC4-5D6E-409C-BE32-E72D297353CC}">
              <c16:uniqueId val="{00000001-7469-49BF-87B9-AFEFC2448BDE}"/>
            </c:ext>
          </c:extLst>
        </c:ser>
        <c:ser>
          <c:idx val="4"/>
          <c:order val="2"/>
          <c:tx>
            <c:strRef>
              <c:f>'Radar (évolution)'!$V$2:$V$3</c:f>
              <c:strCache>
                <c:ptCount val="2"/>
                <c:pt idx="0">
                  <c:v>Non applicables
SIA 31</c:v>
                </c:pt>
              </c:strCache>
            </c:strRef>
          </c:tx>
          <c:spPr>
            <a:ln>
              <a:noFill/>
            </a:ln>
          </c:spPr>
          <c:marker>
            <c:symbol val="circle"/>
            <c:size val="7"/>
            <c:spPr>
              <a:solidFill>
                <a:srgbClr val="C50BAA"/>
              </a:solidFill>
              <a:ln>
                <a:noFill/>
              </a:ln>
            </c:spPr>
          </c:marker>
          <c:dPt>
            <c:idx val="4"/>
            <c:bubble3D val="0"/>
            <c:extLst>
              <c:ext xmlns:c16="http://schemas.microsoft.com/office/drawing/2014/chart" uri="{C3380CC4-5D6E-409C-BE32-E72D297353CC}">
                <c16:uniqueId val="{00000002-7469-49BF-87B9-AFEFC2448BDE}"/>
              </c:ext>
            </c:extLst>
          </c:dPt>
          <c:dPt>
            <c:idx val="6"/>
            <c:marker>
              <c:spPr>
                <a:solidFill>
                  <a:srgbClr val="C50BAA"/>
                </a:solidFill>
                <a:ln w="12700">
                  <a:solidFill>
                    <a:srgbClr val="C50BAA"/>
                  </a:solidFill>
                </a:ln>
              </c:spPr>
            </c:marker>
            <c:bubble3D val="0"/>
            <c:extLst>
              <c:ext xmlns:c16="http://schemas.microsoft.com/office/drawing/2014/chart" uri="{C3380CC4-5D6E-409C-BE32-E72D297353CC}">
                <c16:uniqueId val="{00000004-7469-49BF-87B9-AFEFC2448BDE}"/>
              </c:ext>
            </c:extLst>
          </c:dPt>
          <c:cat>
            <c:strRef>
              <c:f>'Radar (évolution)'!$R$4:$R$32</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'Radar (évolution)'!$V$4:$V$32</c:f>
              <c:numCache>
                <c:formatCode>0.0</c:formatCode>
                <c:ptCount val="29"/>
                <c:pt idx="0">
                  <c:v>#N/A</c:v>
                </c:pt>
                <c:pt idx="1">
                  <c:v>#N/A</c:v>
                </c:pt>
                <c:pt idx="2">
                  <c:v>#N/A</c:v>
                </c:pt>
                <c:pt idx="3">
                  <c:v>#N/A</c:v>
                </c:pt>
                <c:pt idx="4">
                  <c:v>#N/A</c:v>
                </c:pt>
                <c:pt idx="5">
                  <c:v>#N/A</c:v>
                </c:pt>
                <c:pt idx="6">
                  <c:v>2</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val>
          <c:extLst>
            <c:ext xmlns:c16="http://schemas.microsoft.com/office/drawing/2014/chart" uri="{C3380CC4-5D6E-409C-BE32-E72D297353CC}">
              <c16:uniqueId val="{00000003-7469-49BF-87B9-AFEFC2448BDE}"/>
            </c:ext>
          </c:extLst>
        </c:ser>
        <c:ser>
          <c:idx val="6"/>
          <c:order val="3"/>
          <c:tx>
            <c:strRef>
              <c:f>'Radar (évolution)'!$W$2:$W$3</c:f>
              <c:strCache>
                <c:ptCount val="2"/>
                <c:pt idx="0">
                  <c:v>Valeurs effectives
SIA 32</c:v>
                </c:pt>
              </c:strCache>
            </c:strRef>
          </c:tx>
          <c:spPr>
            <a:ln w="22225">
              <a:solidFill>
                <a:srgbClr val="0070C0"/>
              </a:solidFill>
            </a:ln>
          </c:spPr>
          <c:marker>
            <c:symbol val="none"/>
          </c:marker>
          <c:val>
            <c:numRef>
              <c:f>'Radar (évolution)'!$W$4:$W$32</c:f>
              <c:numCache>
                <c:formatCode>0.0</c:formatCode>
                <c:ptCount val="29"/>
                <c:pt idx="0">
                  <c:v>1.5</c:v>
                </c:pt>
                <c:pt idx="1">
                  <c:v>1</c:v>
                </c:pt>
                <c:pt idx="2">
                  <c:v>1.2</c:v>
                </c:pt>
                <c:pt idx="3">
                  <c:v>2</c:v>
                </c:pt>
                <c:pt idx="4">
                  <c:v>1</c:v>
                </c:pt>
                <c:pt idx="5">
                  <c:v>1</c:v>
                </c:pt>
                <c:pt idx="7">
                  <c:v>1</c:v>
                </c:pt>
                <c:pt idx="8">
                  <c:v>1.5</c:v>
                </c:pt>
                <c:pt idx="9">
                  <c:v>1</c:v>
                </c:pt>
                <c:pt idx="10">
                  <c:v>1.3</c:v>
                </c:pt>
                <c:pt idx="11">
                  <c:v>1</c:v>
                </c:pt>
                <c:pt idx="12">
                  <c:v>1.2</c:v>
                </c:pt>
                <c:pt idx="13">
                  <c:v>2</c:v>
                </c:pt>
                <c:pt idx="14">
                  <c:v>1</c:v>
                </c:pt>
                <c:pt idx="15">
                  <c:v>1</c:v>
                </c:pt>
                <c:pt idx="16">
                  <c:v>1</c:v>
                </c:pt>
                <c:pt idx="17">
                  <c:v>1</c:v>
                </c:pt>
                <c:pt idx="18">
                  <c:v>1</c:v>
                </c:pt>
                <c:pt idx="19">
                  <c:v>1</c:v>
                </c:pt>
                <c:pt idx="20">
                  <c:v>1</c:v>
                </c:pt>
                <c:pt idx="21">
                  <c:v>1</c:v>
                </c:pt>
                <c:pt idx="22">
                  <c:v>1</c:v>
                </c:pt>
                <c:pt idx="23">
                  <c:v>1.4</c:v>
                </c:pt>
                <c:pt idx="24">
                  <c:v>1</c:v>
                </c:pt>
                <c:pt idx="25">
                  <c:v>1</c:v>
                </c:pt>
                <c:pt idx="26">
                  <c:v>1.2</c:v>
                </c:pt>
                <c:pt idx="27">
                  <c:v>1</c:v>
                </c:pt>
                <c:pt idx="28">
                  <c:v>1</c:v>
                </c:pt>
              </c:numCache>
            </c:numRef>
          </c:val>
          <c:extLst>
            <c:ext xmlns:c16="http://schemas.microsoft.com/office/drawing/2014/chart" uri="{C3380CC4-5D6E-409C-BE32-E72D297353CC}">
              <c16:uniqueId val="{0000000A-7469-49BF-87B9-AFEFC2448BDE}"/>
            </c:ext>
          </c:extLst>
        </c:ser>
        <c:ser>
          <c:idx val="7"/>
          <c:order val="4"/>
          <c:tx>
            <c:strRef>
              <c:f>'Radar (évolution)'!$X$2:$X$3</c:f>
              <c:strCache>
                <c:ptCount val="2"/>
                <c:pt idx="0">
                  <c:v>Valeurs cibles
SIA 32</c:v>
                </c:pt>
              </c:strCache>
            </c:strRef>
          </c:tx>
          <c:spPr>
            <a:ln w="25400">
              <a:solidFill>
                <a:srgbClr val="0070C0"/>
              </a:solidFill>
              <a:prstDash val="sysDot"/>
            </a:ln>
          </c:spPr>
          <c:marker>
            <c:symbol val="circle"/>
            <c:size val="3"/>
            <c:spPr>
              <a:solidFill>
                <a:srgbClr val="0070C0"/>
              </a:solidFill>
              <a:ln>
                <a:noFill/>
              </a:ln>
            </c:spPr>
          </c:marker>
          <c:val>
            <c:numRef>
              <c:f>'Radar (évolution)'!$X$4:$X$32</c:f>
              <c:numCache>
                <c:formatCode>0.0</c:formatCode>
                <c:ptCount val="29"/>
                <c:pt idx="0">
                  <c:v>2</c:v>
                </c:pt>
                <c:pt idx="1">
                  <c:v>2</c:v>
                </c:pt>
                <c:pt idx="2">
                  <c:v>2</c:v>
                </c:pt>
                <c:pt idx="3">
                  <c:v>2</c:v>
                </c:pt>
                <c:pt idx="4">
                  <c:v>1</c:v>
                </c:pt>
                <c:pt idx="5">
                  <c:v>1</c:v>
                </c:pt>
                <c:pt idx="7">
                  <c:v>2</c:v>
                </c:pt>
                <c:pt idx="8">
                  <c:v>2</c:v>
                </c:pt>
                <c:pt idx="9">
                  <c:v>1.3333333333333333</c:v>
                </c:pt>
                <c:pt idx="10">
                  <c:v>1.6</c:v>
                </c:pt>
                <c:pt idx="11">
                  <c:v>1.5</c:v>
                </c:pt>
                <c:pt idx="12">
                  <c:v>1.5</c:v>
                </c:pt>
                <c:pt idx="13">
                  <c:v>2</c:v>
                </c:pt>
                <c:pt idx="14">
                  <c:v>1.5</c:v>
                </c:pt>
                <c:pt idx="15">
                  <c:v>1.3333333333333333</c:v>
                </c:pt>
                <c:pt idx="16">
                  <c:v>2</c:v>
                </c:pt>
                <c:pt idx="17">
                  <c:v>1.5</c:v>
                </c:pt>
                <c:pt idx="18">
                  <c:v>1.5</c:v>
                </c:pt>
                <c:pt idx="19">
                  <c:v>2</c:v>
                </c:pt>
                <c:pt idx="20">
                  <c:v>2</c:v>
                </c:pt>
                <c:pt idx="21">
                  <c:v>1.5</c:v>
                </c:pt>
                <c:pt idx="22">
                  <c:v>1.5</c:v>
                </c:pt>
                <c:pt idx="23">
                  <c:v>1.5</c:v>
                </c:pt>
                <c:pt idx="24">
                  <c:v>1.3333333333333333</c:v>
                </c:pt>
                <c:pt idx="25">
                  <c:v>1.5</c:v>
                </c:pt>
                <c:pt idx="26">
                  <c:v>1.5</c:v>
                </c:pt>
                <c:pt idx="27">
                  <c:v>2</c:v>
                </c:pt>
                <c:pt idx="28">
                  <c:v>2</c:v>
                </c:pt>
              </c:numCache>
            </c:numRef>
          </c:val>
          <c:extLst>
            <c:ext xmlns:c16="http://schemas.microsoft.com/office/drawing/2014/chart" uri="{C3380CC4-5D6E-409C-BE32-E72D297353CC}">
              <c16:uniqueId val="{0000000B-7469-49BF-87B9-AFEFC2448BDE}"/>
            </c:ext>
          </c:extLst>
        </c:ser>
        <c:ser>
          <c:idx val="8"/>
          <c:order val="5"/>
          <c:tx>
            <c:strRef>
              <c:f>'Radar (évolution)'!$Y$2:$Y$3</c:f>
              <c:strCache>
                <c:ptCount val="2"/>
                <c:pt idx="0">
                  <c:v>Non applicables
SIA 32</c:v>
                </c:pt>
              </c:strCache>
            </c:strRef>
          </c:tx>
          <c:spPr>
            <a:ln>
              <a:noFill/>
            </a:ln>
          </c:spPr>
          <c:marker>
            <c:symbol val="circle"/>
            <c:size val="7"/>
            <c:spPr>
              <a:solidFill>
                <a:srgbClr val="4F81BD"/>
              </a:solidFill>
              <a:ln>
                <a:noFill/>
              </a:ln>
            </c:spPr>
          </c:marker>
          <c:dPt>
            <c:idx val="6"/>
            <c:bubble3D val="0"/>
            <c:extLst>
              <c:ext xmlns:c16="http://schemas.microsoft.com/office/drawing/2014/chart" uri="{C3380CC4-5D6E-409C-BE32-E72D297353CC}">
                <c16:uniqueId val="{0000000D-7469-49BF-87B9-AFEFC2448BDE}"/>
              </c:ext>
            </c:extLst>
          </c:dPt>
          <c:val>
            <c:numRef>
              <c:f>'Radar (évolution)'!$Y$4:$Y$32</c:f>
              <c:numCache>
                <c:formatCode>0.0</c:formatCode>
                <c:ptCount val="29"/>
                <c:pt idx="0">
                  <c:v>#N/A</c:v>
                </c:pt>
                <c:pt idx="1">
                  <c:v>#N/A</c:v>
                </c:pt>
                <c:pt idx="2">
                  <c:v>#N/A</c:v>
                </c:pt>
                <c:pt idx="3">
                  <c:v>#N/A</c:v>
                </c:pt>
                <c:pt idx="4">
                  <c:v>#N/A</c:v>
                </c:pt>
                <c:pt idx="5">
                  <c:v>#N/A</c:v>
                </c:pt>
                <c:pt idx="6">
                  <c:v>2</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val>
          <c:extLst>
            <c:ext xmlns:c16="http://schemas.microsoft.com/office/drawing/2014/chart" uri="{C3380CC4-5D6E-409C-BE32-E72D297353CC}">
              <c16:uniqueId val="{0000000C-7469-49BF-87B9-AFEFC2448BDE}"/>
            </c:ext>
          </c:extLst>
        </c:ser>
        <c:ser>
          <c:idx val="1"/>
          <c:order val="6"/>
          <c:tx>
            <c:strRef>
              <c:f>'Radar (évolution)'!$Z$2:$Z$3</c:f>
              <c:strCache>
                <c:ptCount val="2"/>
                <c:pt idx="0">
                  <c:v>Valeurs effectives
SIA 52</c:v>
                </c:pt>
              </c:strCache>
            </c:strRef>
          </c:tx>
          <c:spPr>
            <a:ln w="22225">
              <a:solidFill>
                <a:srgbClr val="FFC000"/>
              </a:solidFill>
            </a:ln>
          </c:spPr>
          <c:marker>
            <c:symbol val="none"/>
          </c:marker>
          <c:cat>
            <c:strRef>
              <c:f>'Radar (évolution)'!$R$4:$R$32</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'Radar (évolution)'!$Z$4:$Z$32</c:f>
              <c:numCache>
                <c:formatCode>0.0</c:formatCode>
                <c:ptCount val="29"/>
              </c:numCache>
            </c:numRef>
          </c:val>
          <c:extLst>
            <c:ext xmlns:c16="http://schemas.microsoft.com/office/drawing/2014/chart" uri="{C3380CC4-5D6E-409C-BE32-E72D297353CC}">
              <c16:uniqueId val="{00000005-7469-49BF-87B9-AFEFC2448BDE}"/>
            </c:ext>
          </c:extLst>
        </c:ser>
        <c:ser>
          <c:idx val="2"/>
          <c:order val="7"/>
          <c:tx>
            <c:strRef>
              <c:f>'Radar (évolution)'!$AA$2:$AA$3</c:f>
              <c:strCache>
                <c:ptCount val="2"/>
                <c:pt idx="0">
                  <c:v>Valeurs cibles
SIA 52</c:v>
                </c:pt>
              </c:strCache>
            </c:strRef>
          </c:tx>
          <c:spPr>
            <a:ln w="25400">
              <a:solidFill>
                <a:srgbClr val="FFC000"/>
              </a:solidFill>
              <a:prstDash val="sysDot"/>
            </a:ln>
          </c:spPr>
          <c:marker>
            <c:symbol val="circle"/>
            <c:size val="3"/>
            <c:spPr>
              <a:solidFill>
                <a:srgbClr val="FFC000"/>
              </a:solidFill>
              <a:ln>
                <a:noFill/>
              </a:ln>
            </c:spPr>
          </c:marker>
          <c:dPt>
            <c:idx val="6"/>
            <c:bubble3D val="0"/>
            <c:spPr>
              <a:ln w="25400">
                <a:noFill/>
                <a:prstDash val="sysDot"/>
              </a:ln>
            </c:spPr>
            <c:extLst>
              <c:ext xmlns:c16="http://schemas.microsoft.com/office/drawing/2014/chart" uri="{C3380CC4-5D6E-409C-BE32-E72D297353CC}">
                <c16:uniqueId val="{00000008-7469-49BF-87B9-AFEFC2448BDE}"/>
              </c:ext>
            </c:extLst>
          </c:dPt>
          <c:cat>
            <c:strRef>
              <c:f>'Radar (évolution)'!$R$4:$R$32</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'Radar (évolution)'!$AA$4:$AA$32</c:f>
              <c:numCache>
                <c:formatCode>0.0</c:formatCode>
                <c:ptCount val="29"/>
              </c:numCache>
            </c:numRef>
          </c:val>
          <c:extLst>
            <c:ext xmlns:c16="http://schemas.microsoft.com/office/drawing/2014/chart" uri="{C3380CC4-5D6E-409C-BE32-E72D297353CC}">
              <c16:uniqueId val="{00000006-7469-49BF-87B9-AFEFC2448BDE}"/>
            </c:ext>
          </c:extLst>
        </c:ser>
        <c:ser>
          <c:idx val="3"/>
          <c:order val="8"/>
          <c:tx>
            <c:strRef>
              <c:f>'Radar (évolution)'!$AB$2:$AB$3</c:f>
              <c:strCache>
                <c:ptCount val="2"/>
                <c:pt idx="0">
                  <c:v>Non applicables
SIA 52</c:v>
                </c:pt>
              </c:strCache>
            </c:strRef>
          </c:tx>
          <c:spPr>
            <a:ln>
              <a:noFill/>
            </a:ln>
          </c:spPr>
          <c:marker>
            <c:symbol val="circle"/>
            <c:size val="7"/>
            <c:spPr>
              <a:solidFill>
                <a:srgbClr val="FFC000"/>
              </a:solidFill>
              <a:ln>
                <a:noFill/>
              </a:ln>
            </c:spPr>
          </c:marker>
          <c:cat>
            <c:strRef>
              <c:f>'Radar (évolution)'!$R$4:$R$32</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'Radar (évolution)'!$AB$4:$AB$32</c:f>
              <c:numCache>
                <c:formatCode>0.0</c:formatCode>
                <c:ptCount val="29"/>
              </c:numCache>
            </c:numRef>
          </c:val>
          <c:extLst>
            <c:ext xmlns:c16="http://schemas.microsoft.com/office/drawing/2014/chart" uri="{C3380CC4-5D6E-409C-BE32-E72D297353CC}">
              <c16:uniqueId val="{00000007-7469-49BF-87B9-AFEFC2448BDE}"/>
            </c:ext>
          </c:extLst>
        </c:ser>
        <c:dLbls>
          <c:showLegendKey val="0"/>
          <c:showVal val="0"/>
          <c:showCatName val="0"/>
          <c:showSerName val="0"/>
          <c:showPercent val="0"/>
          <c:showBubbleSize val="0"/>
        </c:dLbls>
        <c:axId val="2072767976"/>
        <c:axId val="2072919992"/>
      </c:radarChart>
      <c:catAx>
        <c:axId val="2072767976"/>
        <c:scaling>
          <c:orientation val="minMax"/>
        </c:scaling>
        <c:delete val="0"/>
        <c:axPos val="b"/>
        <c:majorGridlines/>
        <c:numFmt formatCode="General" sourceLinked="0"/>
        <c:majorTickMark val="out"/>
        <c:minorTickMark val="none"/>
        <c:tickLblPos val="nextTo"/>
        <c:txPr>
          <a:bodyPr/>
          <a:lstStyle/>
          <a:p>
            <a:pPr>
              <a:defRPr b="0"/>
            </a:pPr>
            <a:endParaRPr lang="fr-FR"/>
          </a:p>
        </c:txPr>
        <c:crossAx val="2072919992"/>
        <c:crosses val="autoZero"/>
        <c:auto val="1"/>
        <c:lblAlgn val="ctr"/>
        <c:lblOffset val="100"/>
        <c:noMultiLvlLbl val="0"/>
      </c:catAx>
      <c:valAx>
        <c:axId val="2072919992"/>
        <c:scaling>
          <c:orientation val="minMax"/>
          <c:max val="2"/>
        </c:scaling>
        <c:delete val="0"/>
        <c:axPos val="l"/>
        <c:majorGridlines/>
        <c:numFmt formatCode="0.0" sourceLinked="1"/>
        <c:majorTickMark val="cross"/>
        <c:minorTickMark val="none"/>
        <c:tickLblPos val="nextTo"/>
        <c:txPr>
          <a:bodyPr/>
          <a:lstStyle/>
          <a:p>
            <a:pPr>
              <a:defRPr b="1"/>
            </a:pPr>
            <a:endParaRPr lang="fr-FR"/>
          </a:p>
        </c:txPr>
        <c:crossAx val="2072767976"/>
        <c:crosses val="autoZero"/>
        <c:crossBetween val="between"/>
      </c:valAx>
      <c:spPr>
        <a:noFill/>
      </c:spPr>
    </c:plotArea>
    <c:legend>
      <c:legendPos val="r"/>
      <c:legendEntry>
        <c:idx val="5"/>
        <c:txPr>
          <a:bodyPr/>
          <a:lstStyle/>
          <a:p>
            <a:pPr>
              <a:defRPr>
                <a:noFill/>
              </a:defRPr>
            </a:pPr>
            <a:endParaRPr lang="fr-FR"/>
          </a:p>
        </c:txPr>
      </c:legendEntry>
      <c:layout>
        <c:manualLayout>
          <c:xMode val="edge"/>
          <c:yMode val="edge"/>
          <c:x val="0.6237981652094402"/>
          <c:y val="7.1668237505209736E-3"/>
          <c:w val="0.15677463520982474"/>
          <c:h val="0.43287998938790634"/>
        </c:manualLayout>
      </c:layout>
      <c:overlay val="0"/>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12700">
      <a:noFill/>
    </a:ln>
  </c:spPr>
  <c:txPr>
    <a:bodyPr/>
    <a:lstStyle/>
    <a:p>
      <a:pPr>
        <a:defRPr>
          <a:latin typeface="Arial Narrow" panose="020B0606020202030204" pitchFamily="34" charset="0"/>
        </a:defRPr>
      </a:pPr>
      <a:endParaRPr lang="fr-FR"/>
    </a:p>
  </c:txPr>
  <c:printSettings>
    <c:headerFooter>
      <c:oddHeader>&amp;L&amp;"Arial Narrow,Normal"&amp;9&amp;K000000Outil d'évalulation v1.1&amp;C&amp;"Arial Narrow,Gras"&amp;14
Radar (évolution)
&amp;"Arial Narrow,Normal"&amp;11(à dis&amp;12position des utilisateurs)&amp;R&amp;"Arial Narrow,Normal"&amp;G</c:oddHeader>
      <c:oddFooter>&amp;L&amp;"Arial Narrow,Normal"&amp;8&amp;F&amp;C&amp;"Arial Narrow,Normal"&amp;8&amp;P/&amp;N&amp;R&amp;"Arial Narrow,Normal"&amp;8&amp;D</c:oddFooter>
    </c:headerFooter>
    <c:pageMargins b="0.75" l="0.7" r="0.7" t="0.75" header="0.3" footer="0.3"/>
    <c:pageSetup orientation="portrait"/>
  </c:printSettings>
</c:chartSpace>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7</xdr:row>
          <xdr:rowOff>0</xdr:rowOff>
        </xdr:from>
        <xdr:to>
          <xdr:col>0</xdr:col>
          <xdr:colOff>9525</xdr:colOff>
          <xdr:row>8</xdr:row>
          <xdr:rowOff>0</xdr:rowOff>
        </xdr:to>
        <xdr:sp macro="" textlink="">
          <xdr:nvSpPr>
            <xdr:cNvPr id="66561" name="Check Box 1" hidden="1">
              <a:extLst>
                <a:ext uri="{63B3BB69-23CF-44E3-9099-C40C66FF867C}">
                  <a14:compatExt spid="_x0000_s66561"/>
                </a:ext>
                <a:ext uri="{FF2B5EF4-FFF2-40B4-BE49-F238E27FC236}">
                  <a16:creationId xmlns:a16="http://schemas.microsoft.com/office/drawing/2014/main" id="{00000000-0008-0000-0200-000001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9525</xdr:colOff>
          <xdr:row>9</xdr:row>
          <xdr:rowOff>9525</xdr:rowOff>
        </xdr:to>
        <xdr:sp macro="" textlink="">
          <xdr:nvSpPr>
            <xdr:cNvPr id="66562" name="Check Box 2" hidden="1">
              <a:extLst>
                <a:ext uri="{63B3BB69-23CF-44E3-9099-C40C66FF867C}">
                  <a14:compatExt spid="_x0000_s66562"/>
                </a:ext>
                <a:ext uri="{FF2B5EF4-FFF2-40B4-BE49-F238E27FC236}">
                  <a16:creationId xmlns:a16="http://schemas.microsoft.com/office/drawing/2014/main" id="{00000000-0008-0000-0200-000002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0</xdr:col>
          <xdr:colOff>9525</xdr:colOff>
          <xdr:row>10</xdr:row>
          <xdr:rowOff>9525</xdr:rowOff>
        </xdr:to>
        <xdr:sp macro="" textlink="">
          <xdr:nvSpPr>
            <xdr:cNvPr id="66563" name="Check Box 3" hidden="1">
              <a:extLst>
                <a:ext uri="{63B3BB69-23CF-44E3-9099-C40C66FF867C}">
                  <a14:compatExt spid="_x0000_s66563"/>
                </a:ext>
                <a:ext uri="{FF2B5EF4-FFF2-40B4-BE49-F238E27FC236}">
                  <a16:creationId xmlns:a16="http://schemas.microsoft.com/office/drawing/2014/main" id="{00000000-0008-0000-0200-000003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xdr:row>
          <xdr:rowOff>0</xdr:rowOff>
        </xdr:from>
        <xdr:to>
          <xdr:col>0</xdr:col>
          <xdr:colOff>9525</xdr:colOff>
          <xdr:row>8</xdr:row>
          <xdr:rowOff>0</xdr:rowOff>
        </xdr:to>
        <xdr:sp macro="" textlink="">
          <xdr:nvSpPr>
            <xdr:cNvPr id="66565" name="Check Box 5" hidden="1">
              <a:extLst>
                <a:ext uri="{63B3BB69-23CF-44E3-9099-C40C66FF867C}">
                  <a14:compatExt spid="_x0000_s66565"/>
                </a:ext>
                <a:ext uri="{FF2B5EF4-FFF2-40B4-BE49-F238E27FC236}">
                  <a16:creationId xmlns:a16="http://schemas.microsoft.com/office/drawing/2014/main" id="{00000000-0008-0000-0200-000005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9525</xdr:colOff>
          <xdr:row>9</xdr:row>
          <xdr:rowOff>9525</xdr:rowOff>
        </xdr:to>
        <xdr:sp macro="" textlink="">
          <xdr:nvSpPr>
            <xdr:cNvPr id="66566" name="Check Box 6" hidden="1">
              <a:extLst>
                <a:ext uri="{63B3BB69-23CF-44E3-9099-C40C66FF867C}">
                  <a14:compatExt spid="_x0000_s66566"/>
                </a:ext>
                <a:ext uri="{FF2B5EF4-FFF2-40B4-BE49-F238E27FC236}">
                  <a16:creationId xmlns:a16="http://schemas.microsoft.com/office/drawing/2014/main" id="{00000000-0008-0000-0200-000006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0</xdr:col>
          <xdr:colOff>9525</xdr:colOff>
          <xdr:row>12</xdr:row>
          <xdr:rowOff>28575</xdr:rowOff>
        </xdr:to>
        <xdr:sp macro="" textlink="">
          <xdr:nvSpPr>
            <xdr:cNvPr id="66567" name="Check Box 7" hidden="1">
              <a:extLst>
                <a:ext uri="{63B3BB69-23CF-44E3-9099-C40C66FF867C}">
                  <a14:compatExt spid="_x0000_s66567"/>
                </a:ext>
                <a:ext uri="{FF2B5EF4-FFF2-40B4-BE49-F238E27FC236}">
                  <a16:creationId xmlns:a16="http://schemas.microsoft.com/office/drawing/2014/main" id="{00000000-0008-0000-0200-000007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0</xdr:col>
          <xdr:colOff>9525</xdr:colOff>
          <xdr:row>11</xdr:row>
          <xdr:rowOff>9525</xdr:rowOff>
        </xdr:to>
        <xdr:sp macro="" textlink="">
          <xdr:nvSpPr>
            <xdr:cNvPr id="66568" name="Check Box 8" hidden="1">
              <a:extLst>
                <a:ext uri="{63B3BB69-23CF-44E3-9099-C40C66FF867C}">
                  <a14:compatExt spid="_x0000_s66568"/>
                </a:ext>
                <a:ext uri="{FF2B5EF4-FFF2-40B4-BE49-F238E27FC236}">
                  <a16:creationId xmlns:a16="http://schemas.microsoft.com/office/drawing/2014/main" id="{00000000-0008-0000-0200-000008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xdr:row>
          <xdr:rowOff>0</xdr:rowOff>
        </xdr:from>
        <xdr:to>
          <xdr:col>0</xdr:col>
          <xdr:colOff>9525</xdr:colOff>
          <xdr:row>8</xdr:row>
          <xdr:rowOff>19050</xdr:rowOff>
        </xdr:to>
        <xdr:sp macro="" textlink="">
          <xdr:nvSpPr>
            <xdr:cNvPr id="66569" name="Check Box 9" hidden="1">
              <a:extLst>
                <a:ext uri="{63B3BB69-23CF-44E3-9099-C40C66FF867C}">
                  <a14:compatExt spid="_x0000_s66569"/>
                </a:ext>
                <a:ext uri="{FF2B5EF4-FFF2-40B4-BE49-F238E27FC236}">
                  <a16:creationId xmlns:a16="http://schemas.microsoft.com/office/drawing/2014/main" id="{00000000-0008-0000-0200-000009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9525</xdr:colOff>
          <xdr:row>9</xdr:row>
          <xdr:rowOff>28575</xdr:rowOff>
        </xdr:to>
        <xdr:sp macro="" textlink="">
          <xdr:nvSpPr>
            <xdr:cNvPr id="66570" name="Check Box 10" hidden="1">
              <a:extLst>
                <a:ext uri="{63B3BB69-23CF-44E3-9099-C40C66FF867C}">
                  <a14:compatExt spid="_x0000_s66570"/>
                </a:ext>
                <a:ext uri="{FF2B5EF4-FFF2-40B4-BE49-F238E27FC236}">
                  <a16:creationId xmlns:a16="http://schemas.microsoft.com/office/drawing/2014/main" id="{00000000-0008-0000-0200-00000A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0</xdr:col>
          <xdr:colOff>9525</xdr:colOff>
          <xdr:row>12</xdr:row>
          <xdr:rowOff>28575</xdr:rowOff>
        </xdr:to>
        <xdr:sp macro="" textlink="">
          <xdr:nvSpPr>
            <xdr:cNvPr id="66571" name="Check Box 11" hidden="1">
              <a:extLst>
                <a:ext uri="{63B3BB69-23CF-44E3-9099-C40C66FF867C}">
                  <a14:compatExt spid="_x0000_s66571"/>
                </a:ext>
                <a:ext uri="{FF2B5EF4-FFF2-40B4-BE49-F238E27FC236}">
                  <a16:creationId xmlns:a16="http://schemas.microsoft.com/office/drawing/2014/main" id="{00000000-0008-0000-0200-00000B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0</xdr:col>
          <xdr:colOff>9525</xdr:colOff>
          <xdr:row>11</xdr:row>
          <xdr:rowOff>28575</xdr:rowOff>
        </xdr:to>
        <xdr:sp macro="" textlink="">
          <xdr:nvSpPr>
            <xdr:cNvPr id="66572" name="Check Box 12" hidden="1">
              <a:extLst>
                <a:ext uri="{63B3BB69-23CF-44E3-9099-C40C66FF867C}">
                  <a14:compatExt spid="_x0000_s66572"/>
                </a:ext>
                <a:ext uri="{FF2B5EF4-FFF2-40B4-BE49-F238E27FC236}">
                  <a16:creationId xmlns:a16="http://schemas.microsoft.com/office/drawing/2014/main" id="{00000000-0008-0000-0200-00000C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237490</xdr:colOff>
      <xdr:row>2</xdr:row>
      <xdr:rowOff>144781</xdr:rowOff>
    </xdr:from>
    <xdr:to>
      <xdr:col>7</xdr:col>
      <xdr:colOff>173356</xdr:colOff>
      <xdr:row>30</xdr:row>
      <xdr:rowOff>57151</xdr:rowOff>
    </xdr:to>
    <xdr:grpSp>
      <xdr:nvGrpSpPr>
        <xdr:cNvPr id="8" name="Groupe 7">
          <a:extLst>
            <a:ext uri="{FF2B5EF4-FFF2-40B4-BE49-F238E27FC236}">
              <a16:creationId xmlns:a16="http://schemas.microsoft.com/office/drawing/2014/main" id="{00000000-0008-0000-0400-000008000000}"/>
            </a:ext>
          </a:extLst>
        </xdr:cNvPr>
        <xdr:cNvGrpSpPr/>
      </xdr:nvGrpSpPr>
      <xdr:grpSpPr>
        <a:xfrm>
          <a:off x="237490" y="421006"/>
          <a:ext cx="5431791" cy="5246370"/>
          <a:chOff x="251459" y="464820"/>
          <a:chExt cx="5433061" cy="5330189"/>
        </a:xfrm>
      </xdr:grpSpPr>
      <xdr:sp macro="" textlink="">
        <xdr:nvSpPr>
          <xdr:cNvPr id="9" name="Arc plein 8">
            <a:extLst>
              <a:ext uri="{FF2B5EF4-FFF2-40B4-BE49-F238E27FC236}">
                <a16:creationId xmlns:a16="http://schemas.microsoft.com/office/drawing/2014/main" id="{00000000-0008-0000-0400-000009000000}"/>
              </a:ext>
            </a:extLst>
          </xdr:cNvPr>
          <xdr:cNvSpPr/>
        </xdr:nvSpPr>
        <xdr:spPr>
          <a:xfrm>
            <a:off x="284653" y="545968"/>
            <a:ext cx="5390073" cy="5247137"/>
          </a:xfrm>
          <a:prstGeom prst="blockArc">
            <a:avLst>
              <a:gd name="adj1" fmla="val 3102053"/>
              <a:gd name="adj2" fmla="val 7829091"/>
              <a:gd name="adj3" fmla="val 6136"/>
            </a:avLst>
          </a:prstGeom>
          <a:solidFill>
            <a:srgbClr val="5CBFD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solidFill>
                <a:schemeClr val="tx1"/>
              </a:solidFill>
            </a:endParaRPr>
          </a:p>
        </xdr:txBody>
      </xdr:sp>
      <xdr:sp macro="" textlink="">
        <xdr:nvSpPr>
          <xdr:cNvPr id="10" name="Arc plein 9">
            <a:extLst>
              <a:ext uri="{FF2B5EF4-FFF2-40B4-BE49-F238E27FC236}">
                <a16:creationId xmlns:a16="http://schemas.microsoft.com/office/drawing/2014/main" id="{00000000-0008-0000-0400-00000A000000}"/>
              </a:ext>
            </a:extLst>
          </xdr:cNvPr>
          <xdr:cNvSpPr/>
        </xdr:nvSpPr>
        <xdr:spPr>
          <a:xfrm>
            <a:off x="251459" y="477770"/>
            <a:ext cx="5351973" cy="5317239"/>
          </a:xfrm>
          <a:prstGeom prst="blockArc">
            <a:avLst>
              <a:gd name="adj1" fmla="val 7898326"/>
              <a:gd name="adj2" fmla="val 15749955"/>
              <a:gd name="adj3" fmla="val 6306"/>
            </a:avLst>
          </a:prstGeom>
          <a:solidFill>
            <a:srgbClr val="63BE7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solidFill>
                <a:schemeClr val="tx1"/>
              </a:solidFill>
            </a:endParaRPr>
          </a:p>
        </xdr:txBody>
      </xdr:sp>
      <xdr:sp macro="" textlink="">
        <xdr:nvSpPr>
          <xdr:cNvPr id="11" name="Arc plein 10">
            <a:extLst>
              <a:ext uri="{FF2B5EF4-FFF2-40B4-BE49-F238E27FC236}">
                <a16:creationId xmlns:a16="http://schemas.microsoft.com/office/drawing/2014/main" id="{00000000-0008-0000-0400-00000B000000}"/>
              </a:ext>
            </a:extLst>
          </xdr:cNvPr>
          <xdr:cNvSpPr/>
        </xdr:nvSpPr>
        <xdr:spPr>
          <a:xfrm>
            <a:off x="359217" y="495300"/>
            <a:ext cx="5325303" cy="5279138"/>
          </a:xfrm>
          <a:prstGeom prst="blockArc">
            <a:avLst>
              <a:gd name="adj1" fmla="val 18212240"/>
              <a:gd name="adj2" fmla="val 2961608"/>
              <a:gd name="adj3" fmla="val 6033"/>
            </a:avLst>
          </a:prstGeom>
          <a:solidFill>
            <a:srgbClr val="F8696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solidFill>
                <a:schemeClr val="tx1"/>
              </a:solidFill>
            </a:endParaRPr>
          </a:p>
        </xdr:txBody>
      </xdr:sp>
      <xdr:sp macro="" textlink="">
        <xdr:nvSpPr>
          <xdr:cNvPr id="12" name="Arc plein 11">
            <a:extLst>
              <a:ext uri="{FF2B5EF4-FFF2-40B4-BE49-F238E27FC236}">
                <a16:creationId xmlns:a16="http://schemas.microsoft.com/office/drawing/2014/main" id="{00000000-0008-0000-0400-00000C000000}"/>
              </a:ext>
            </a:extLst>
          </xdr:cNvPr>
          <xdr:cNvSpPr/>
        </xdr:nvSpPr>
        <xdr:spPr>
          <a:xfrm>
            <a:off x="269144" y="464820"/>
            <a:ext cx="5390073" cy="5247137"/>
          </a:xfrm>
          <a:prstGeom prst="blockArc">
            <a:avLst>
              <a:gd name="adj1" fmla="val 15843318"/>
              <a:gd name="adj2" fmla="val 18140411"/>
              <a:gd name="adj3" fmla="val 6092"/>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solidFill>
                <a:schemeClr val="tx1"/>
              </a:solidFill>
            </a:endParaRPr>
          </a:p>
        </xdr:txBody>
      </xdr:sp>
    </xdr:grpSp>
    <xdr:clientData/>
  </xdr:twoCellAnchor>
  <xdr:absoluteAnchor>
    <xdr:pos x="28575" y="114301"/>
    <xdr:ext cx="8685678" cy="5543550"/>
    <xdr:graphicFrame macro="">
      <xdr:nvGraphicFramePr>
        <xdr:cNvPr id="2" name="Graphique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twoCellAnchor>
    <xdr:from>
      <xdr:col>0</xdr:col>
      <xdr:colOff>952500</xdr:colOff>
      <xdr:row>0</xdr:row>
      <xdr:rowOff>67236</xdr:rowOff>
    </xdr:from>
    <xdr:to>
      <xdr:col>9</xdr:col>
      <xdr:colOff>598714</xdr:colOff>
      <xdr:row>18</xdr:row>
      <xdr:rowOff>95250</xdr:rowOff>
    </xdr:to>
    <xdr:graphicFrame macro="">
      <xdr:nvGraphicFramePr>
        <xdr:cNvPr id="4" name="Graphique 3">
          <a:extLst>
            <a:ext uri="{FF2B5EF4-FFF2-40B4-BE49-F238E27FC236}">
              <a16:creationId xmlns:a16="http://schemas.microsoft.com/office/drawing/2014/main" id="{00000000-0008-0000-2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653303</xdr:colOff>
      <xdr:row>21</xdr:row>
      <xdr:rowOff>0</xdr:rowOff>
    </xdr:from>
    <xdr:to>
      <xdr:col>6</xdr:col>
      <xdr:colOff>720538</xdr:colOff>
      <xdr:row>21</xdr:row>
      <xdr:rowOff>156883</xdr:rowOff>
    </xdr:to>
    <xdr:sp macro="" textlink="">
      <xdr:nvSpPr>
        <xdr:cNvPr id="2" name="Rectangle 1">
          <a:extLst>
            <a:ext uri="{FF2B5EF4-FFF2-40B4-BE49-F238E27FC236}">
              <a16:creationId xmlns:a16="http://schemas.microsoft.com/office/drawing/2014/main" id="{00000000-0008-0000-2500-000002000000}"/>
            </a:ext>
          </a:extLst>
        </xdr:cNvPr>
        <xdr:cNvSpPr/>
      </xdr:nvSpPr>
      <xdr:spPr>
        <a:xfrm>
          <a:off x="11445128" y="4114800"/>
          <a:ext cx="67235" cy="156883"/>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clientData/>
  </xdr:twoCellAnchor>
  <xdr:twoCellAnchor>
    <xdr:from>
      <xdr:col>6</xdr:col>
      <xdr:colOff>664202</xdr:colOff>
      <xdr:row>22</xdr:row>
      <xdr:rowOff>22412</xdr:rowOff>
    </xdr:from>
    <xdr:to>
      <xdr:col>6</xdr:col>
      <xdr:colOff>725325</xdr:colOff>
      <xdr:row>23</xdr:row>
      <xdr:rowOff>11207</xdr:rowOff>
    </xdr:to>
    <xdr:sp macro="" textlink="">
      <xdr:nvSpPr>
        <xdr:cNvPr id="5" name="Rectangle 4">
          <a:extLst>
            <a:ext uri="{FF2B5EF4-FFF2-40B4-BE49-F238E27FC236}">
              <a16:creationId xmlns:a16="http://schemas.microsoft.com/office/drawing/2014/main" id="{00000000-0008-0000-2500-000005000000}"/>
            </a:ext>
          </a:extLst>
        </xdr:cNvPr>
        <xdr:cNvSpPr/>
      </xdr:nvSpPr>
      <xdr:spPr>
        <a:xfrm>
          <a:off x="11455467" y="4157383"/>
          <a:ext cx="61123" cy="156883"/>
        </a:xfrm>
        <a:prstGeom prst="rect">
          <a:avLst/>
        </a:prstGeom>
        <a:noFill/>
        <a:ln w="158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243840</xdr:colOff>
      <xdr:row>2</xdr:row>
      <xdr:rowOff>144780</xdr:rowOff>
    </xdr:from>
    <xdr:to>
      <xdr:col>7</xdr:col>
      <xdr:colOff>173356</xdr:colOff>
      <xdr:row>31</xdr:row>
      <xdr:rowOff>11704</xdr:rowOff>
    </xdr:to>
    <xdr:grpSp>
      <xdr:nvGrpSpPr>
        <xdr:cNvPr id="2" name="Groupe 1">
          <a:extLst>
            <a:ext uri="{FF2B5EF4-FFF2-40B4-BE49-F238E27FC236}">
              <a16:creationId xmlns:a16="http://schemas.microsoft.com/office/drawing/2014/main" id="{365BB2A5-1C64-4E3A-8819-EF73F8089A00}"/>
            </a:ext>
          </a:extLst>
        </xdr:cNvPr>
        <xdr:cNvGrpSpPr/>
      </xdr:nvGrpSpPr>
      <xdr:grpSpPr>
        <a:xfrm>
          <a:off x="243840" y="459105"/>
          <a:ext cx="5425441" cy="5391424"/>
          <a:chOff x="251459" y="464820"/>
          <a:chExt cx="5433061" cy="5330189"/>
        </a:xfrm>
      </xdr:grpSpPr>
      <xdr:sp macro="" textlink="">
        <xdr:nvSpPr>
          <xdr:cNvPr id="3" name="Arc plein 2">
            <a:extLst>
              <a:ext uri="{FF2B5EF4-FFF2-40B4-BE49-F238E27FC236}">
                <a16:creationId xmlns:a16="http://schemas.microsoft.com/office/drawing/2014/main" id="{7C1DE574-45D7-4BCC-E5FF-F5789FCCA75E}"/>
              </a:ext>
            </a:extLst>
          </xdr:cNvPr>
          <xdr:cNvSpPr/>
        </xdr:nvSpPr>
        <xdr:spPr>
          <a:xfrm>
            <a:off x="284653" y="545968"/>
            <a:ext cx="5390073" cy="5247137"/>
          </a:xfrm>
          <a:prstGeom prst="blockArc">
            <a:avLst>
              <a:gd name="adj1" fmla="val 3102053"/>
              <a:gd name="adj2" fmla="val 7829091"/>
              <a:gd name="adj3" fmla="val 6136"/>
            </a:avLst>
          </a:prstGeom>
          <a:solidFill>
            <a:srgbClr val="5CBFD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solidFill>
                <a:schemeClr val="tx1"/>
              </a:solidFill>
            </a:endParaRPr>
          </a:p>
        </xdr:txBody>
      </xdr:sp>
      <xdr:sp macro="" textlink="">
        <xdr:nvSpPr>
          <xdr:cNvPr id="4" name="Arc plein 3">
            <a:extLst>
              <a:ext uri="{FF2B5EF4-FFF2-40B4-BE49-F238E27FC236}">
                <a16:creationId xmlns:a16="http://schemas.microsoft.com/office/drawing/2014/main" id="{BFD9D00F-B6C0-6957-8845-6D0D2EC8B38F}"/>
              </a:ext>
            </a:extLst>
          </xdr:cNvPr>
          <xdr:cNvSpPr/>
        </xdr:nvSpPr>
        <xdr:spPr>
          <a:xfrm>
            <a:off x="251459" y="477770"/>
            <a:ext cx="5351973" cy="5317239"/>
          </a:xfrm>
          <a:prstGeom prst="blockArc">
            <a:avLst>
              <a:gd name="adj1" fmla="val 7898326"/>
              <a:gd name="adj2" fmla="val 15749955"/>
              <a:gd name="adj3" fmla="val 6306"/>
            </a:avLst>
          </a:prstGeom>
          <a:solidFill>
            <a:srgbClr val="63BE7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solidFill>
                <a:schemeClr val="tx1"/>
              </a:solidFill>
            </a:endParaRPr>
          </a:p>
        </xdr:txBody>
      </xdr:sp>
      <xdr:sp macro="" textlink="">
        <xdr:nvSpPr>
          <xdr:cNvPr id="5" name="Arc plein 4">
            <a:extLst>
              <a:ext uri="{FF2B5EF4-FFF2-40B4-BE49-F238E27FC236}">
                <a16:creationId xmlns:a16="http://schemas.microsoft.com/office/drawing/2014/main" id="{80B1B2F8-91BA-33FD-5963-A8A4D6456163}"/>
              </a:ext>
            </a:extLst>
          </xdr:cNvPr>
          <xdr:cNvSpPr/>
        </xdr:nvSpPr>
        <xdr:spPr>
          <a:xfrm>
            <a:off x="359217" y="495300"/>
            <a:ext cx="5325303" cy="5279138"/>
          </a:xfrm>
          <a:prstGeom prst="blockArc">
            <a:avLst>
              <a:gd name="adj1" fmla="val 18212240"/>
              <a:gd name="adj2" fmla="val 2961608"/>
              <a:gd name="adj3" fmla="val 6033"/>
            </a:avLst>
          </a:prstGeom>
          <a:solidFill>
            <a:srgbClr val="F8696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solidFill>
                <a:schemeClr val="tx1"/>
              </a:solidFill>
            </a:endParaRPr>
          </a:p>
        </xdr:txBody>
      </xdr:sp>
      <xdr:sp macro="" textlink="">
        <xdr:nvSpPr>
          <xdr:cNvPr id="6" name="Arc plein 5">
            <a:extLst>
              <a:ext uri="{FF2B5EF4-FFF2-40B4-BE49-F238E27FC236}">
                <a16:creationId xmlns:a16="http://schemas.microsoft.com/office/drawing/2014/main" id="{ABE90AFB-C9D7-6EC1-A17C-275B69BE8173}"/>
              </a:ext>
            </a:extLst>
          </xdr:cNvPr>
          <xdr:cNvSpPr/>
        </xdr:nvSpPr>
        <xdr:spPr>
          <a:xfrm>
            <a:off x="269144" y="464820"/>
            <a:ext cx="5390073" cy="5247137"/>
          </a:xfrm>
          <a:prstGeom prst="blockArc">
            <a:avLst>
              <a:gd name="adj1" fmla="val 15843318"/>
              <a:gd name="adj2" fmla="val 18140411"/>
              <a:gd name="adj3" fmla="val 6092"/>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solidFill>
                <a:schemeClr val="tx1"/>
              </a:solidFill>
            </a:endParaRPr>
          </a:p>
        </xdr:txBody>
      </xdr:sp>
    </xdr:grpSp>
    <xdr:clientData/>
  </xdr:twoCellAnchor>
  <xdr:absoluteAnchor>
    <xdr:pos x="28575" y="114300"/>
    <xdr:ext cx="8685678" cy="5736851"/>
    <xdr:graphicFrame macro="">
      <xdr:nvGraphicFramePr>
        <xdr:cNvPr id="7" name="Graphique 6">
          <a:extLst>
            <a:ext uri="{FF2B5EF4-FFF2-40B4-BE49-F238E27FC236}">
              <a16:creationId xmlns:a16="http://schemas.microsoft.com/office/drawing/2014/main" id="{22FF4719-B8F1-44D0-B039-8AE50343EE98}"/>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E4" dT="2025-05-08T11:39:49.86" personId="{00000000-0000-0000-0000-000000000000}" id="{37075631-CF12-47A3-A67A-8404649F2054}">
    <text>Contrôle régulier et spécifique au projet de l’applicabilité, du degré de priorité et de la cible de chaque indicateur</text>
  </threadedComment>
  <threadedComment ref="E5" dT="2025-05-08T11:44:59.54" personId="{00000000-0000-0000-0000-000000000000}" id="{BDDDEA27-75A6-43BA-8AA5-DEA615BF3B9B}">
    <text>Évaluation de la durabilité « orientée résultats » </text>
  </threadedComment>
  <threadedComment ref="E6" dT="2025-05-08T11:45:11.66" personId="{00000000-0000-0000-0000-000000000000}" id="{0CAF3A0E-6CAC-4DBA-8108-A24425EE9B55}">
    <text xml:space="preserve">Intégration de la durabilité dans l’organisation du projet
</text>
  </threadedComment>
  <threadedComment ref="E7" dT="2025-05-08T11:45:26.30" personId="{00000000-0000-0000-0000-000000000000}" id="{EF71C292-5F1E-4E68-A426-212DCEBFEB30}">
    <text>Détermination des objectifs généraux du projet et des états existant et visé</text>
  </threadedComment>
  <threadedComment ref="E8" dT="2025-05-08T11:45:38.23" personId="{00000000-0000-0000-0000-000000000000}" id="{5A0C8ED9-32AE-4D48-ADBF-64179E578C47}">
    <text>Détermination des objectifs de l’évaluation SNBS</text>
  </threadedComment>
  <threadedComment ref="E9" dT="2025-05-08T11:45:52.43" personId="{00000000-0000-0000-0000-000000000000}" id="{610B1500-D94F-4B54-B1A8-3291FBA8DC2E}">
    <text>Définition du périmètre spatial et temporel de l’évaluation SNBS</text>
  </threadedComment>
  <threadedComment ref="E10" dT="2025-05-08T11:46:03.14" personId="{00000000-0000-0000-0000-000000000000}" id="{5BD113AE-28E0-451F-B586-8CFE088639C4}">
    <text xml:space="preserve">Identification des conflits d’objectifs et risques et recherche de solutions
</text>
  </threadedComment>
  <threadedComment ref="E11" dT="2025-05-08T11:46:18.92" personId="{00000000-0000-0000-0000-000000000000}" id="{082C4845-845C-49FB-B62E-496845724F97}">
    <text>Identification et exploitation des synergies et opportunités</text>
  </threadedComment>
</ThreadedComments>
</file>

<file path=xl/threadedComments/threadedComment10.xml><?xml version="1.0" encoding="utf-8"?>
<ThreadedComments xmlns="http://schemas.microsoft.com/office/spreadsheetml/2018/threadedcomments" xmlns:x="http://schemas.openxmlformats.org/spreadsheetml/2006/main">
  <threadedComment ref="C7" dT="2025-05-08T12:15:49.00" personId="{00000000-0000-0000-0000-000000000000}" id="{61C74F8D-48DE-4719-9021-67505374D0EC}">
    <text>Favoriser un accès sans obstacles pour les personnes handicapées</text>
  </threadedComment>
  <threadedComment ref="C8" dT="2025-05-08T12:16:00.30" personId="{00000000-0000-0000-0000-000000000000}" id="{EA0A564C-3742-4B41-9F25-B8368889B659}">
    <text xml:space="preserve">Amélioration de la visibilité et signalétique des cheminements
</text>
  </threadedComment>
  <threadedComment ref="C9" dT="2025-05-08T12:16:12.41" personId="{00000000-0000-0000-0000-000000000000}" id="{DF79C0C2-477D-40AC-A33E-7CA1C16D9EA4}">
    <text xml:space="preserve">Amélioration de la qualité du séjour aux abords des ouvrages d’infrastructure
</text>
  </threadedComment>
</ThreadedComments>
</file>

<file path=xl/threadedComments/threadedComment11.xml><?xml version="1.0" encoding="utf-8"?>
<ThreadedComments xmlns="http://schemas.microsoft.com/office/spreadsheetml/2018/threadedcomments" xmlns:x="http://schemas.openxmlformats.org/spreadsheetml/2006/main">
  <threadedComment ref="C7" dT="2025-05-08T12:16:29.66" personId="{00000000-0000-0000-0000-000000000000}" id="{FE59BC9A-4847-4FA7-8B87-CFC0A402AD73}">
    <text>Intégration de tous les acteurs concernés par le projet</text>
  </threadedComment>
  <threadedComment ref="C8" dT="2025-05-08T12:16:50.32" personId="{00000000-0000-0000-0000-000000000000}" id="{5363E5E7-DB08-4ACE-8A7E-8744F1966DD5}">
    <text>Assurer l’échange d’informations et la communication (interne et externe)</text>
  </threadedComment>
</ThreadedComments>
</file>

<file path=xl/threadedComments/threadedComment12.xml><?xml version="1.0" encoding="utf-8"?>
<ThreadedComments xmlns="http://schemas.microsoft.com/office/spreadsheetml/2018/threadedcomments" xmlns:x="http://schemas.openxmlformats.org/spreadsheetml/2006/main">
  <threadedComment ref="C7" dT="2025-05-08T12:17:11.42" personId="{00000000-0000-0000-0000-000000000000}" id="{4E52C803-BA7C-483D-A3ED-FEF08D753963}">
    <text>Respect des droits sociaux et des droits du travail</text>
  </threadedComment>
</ThreadedComments>
</file>

<file path=xl/threadedComments/threadedComment13.xml><?xml version="1.0" encoding="utf-8"?>
<ThreadedComments xmlns="http://schemas.microsoft.com/office/spreadsheetml/2018/threadedcomments" xmlns:x="http://schemas.openxmlformats.org/spreadsheetml/2006/main">
  <threadedComment ref="C7" dT="2025-05-08T12:17:26.32" personId="{00000000-0000-0000-0000-000000000000}" id="{6279C3F3-8C4A-4989-B699-CFA799FD6EA4}">
    <text xml:space="preserve">Respect des conditions cadres juridiques et normatives
</text>
  </threadedComment>
  <threadedComment ref="C8" dT="2025-05-08T12:17:37.04" personId="{00000000-0000-0000-0000-000000000000}" id="{914B7023-FAA3-4709-90BA-5620867924CE}">
    <text xml:space="preserve">Respect des « procédures-clés » et demande des autorisations spéciales nécessaires
</text>
  </threadedComment>
</ThreadedComments>
</file>

<file path=xl/threadedComments/threadedComment14.xml><?xml version="1.0" encoding="utf-8"?>
<ThreadedComments xmlns="http://schemas.microsoft.com/office/spreadsheetml/2018/threadedcomments" xmlns:x="http://schemas.openxmlformats.org/spreadsheetml/2006/main">
  <threadedComment ref="C7" dT="2025-05-08T12:17:48.16" personId="{00000000-0000-0000-0000-000000000000}" id="{A30A4E28-C0F7-46A7-8547-9A8599D860F5}">
    <text xml:space="preserve">Maintien des services de base et promotion de la sobriété
</text>
  </threadedComment>
  <threadedComment ref="C8" dT="2025-05-08T12:17:57.57" personId="{00000000-0000-0000-0000-000000000000}" id="{09E61CD6-4583-462C-825E-7C259650D831}">
    <text>Répartition équitable des coûts, de l’utilité et des risques entre la génération actuelle et les générations futures</text>
  </threadedComment>
  <threadedComment ref="C9" dT="2025-05-08T12:18:11.05" personId="{00000000-0000-0000-0000-000000000000}" id="{95DD455D-78B6-4BD0-A563-6B5D5CB43E56}">
    <text xml:space="preserve">Répartition équitable des incertitudes, des risques et des gains au sein du projet
</text>
  </threadedComment>
  <threadedComment ref="C10" dT="2025-05-08T12:18:22.02" personId="{00000000-0000-0000-0000-000000000000}" id="{84ED5C4A-CE13-4CAC-AF03-7DAD57149BE2}">
    <text>Respecter les critères écologiques et sociaux lors des processus d’achat public et privé</text>
  </threadedComment>
</ThreadedComments>
</file>

<file path=xl/threadedComments/threadedComment15.xml><?xml version="1.0" encoding="utf-8"?>
<ThreadedComments xmlns="http://schemas.microsoft.com/office/spreadsheetml/2018/threadedcomments" xmlns:x="http://schemas.openxmlformats.org/spreadsheetml/2006/main">
  <threadedComment ref="C7" dT="2025-05-08T12:18:34.85" personId="{00000000-0000-0000-0000-000000000000}" id="{1AAB2D07-997E-486C-AB80-82E1229ECAFE}">
    <text xml:space="preserve">Minimisation des risques et augmentation de la sécurité des personnes concernées par le projet
</text>
  </threadedComment>
  <threadedComment ref="C8" dT="2025-05-08T12:18:45.91" personId="{00000000-0000-0000-0000-000000000000}" id="{3EF61FF6-179A-4806-ADCF-AC4B8064957E}">
    <text xml:space="preserve">Augmentation de la fiabilité et de la résilience de l’infrastructure
</text>
  </threadedComment>
  <threadedComment ref="C9" dT="2025-05-08T12:18:54.73" personId="{00000000-0000-0000-0000-000000000000}" id="{EC227A10-E77F-40BA-925C-9AFB75A9467D}">
    <text xml:space="preserve">Se préparer le mieux possible aux situations d’urgence
</text>
  </threadedComment>
</ThreadedComments>
</file>

<file path=xl/threadedComments/threadedComment16.xml><?xml version="1.0" encoding="utf-8"?>
<ThreadedComments xmlns="http://schemas.microsoft.com/office/spreadsheetml/2018/threadedcomments" xmlns:x="http://schemas.openxmlformats.org/spreadsheetml/2006/main">
  <threadedComment ref="C7" dT="2025-05-08T12:19:07.95" personId="{00000000-0000-0000-0000-000000000000}" id="{4E4394F6-C4B2-4F10-A9E7-617EF35ABB89}">
    <text>Renforcer la capacité de résistance technique des infrastructures critiques</text>
  </threadedComment>
  <threadedComment ref="C8" dT="2025-05-08T12:19:17.82" personId="{00000000-0000-0000-0000-000000000000}" id="{83A7855E-3F86-4833-8BCA-B7A2246C85E2}">
    <text>Sentiment de sécurité élevé pour les usagers et les personnes concernées</text>
  </threadedComment>
</ThreadedComments>
</file>

<file path=xl/threadedComments/threadedComment17.xml><?xml version="1.0" encoding="utf-8"?>
<ThreadedComments xmlns="http://schemas.microsoft.com/office/spreadsheetml/2018/threadedcomments" xmlns:x="http://schemas.openxmlformats.org/spreadsheetml/2006/main">
  <threadedComment ref="C7" dT="2025-05-08T12:23:01.06" personId="{00000000-0000-0000-0000-000000000000}" id="{84538ED2-EB8F-4CA8-B22C-D151102D073C}">
    <text xml:space="preserve">Optimisation du rapport coûts-avantages sur l’ensemble du cycle de vie
</text>
  </threadedComment>
  <threadedComment ref="C8" dT="2025-05-08T12:23:12.70" personId="{00000000-0000-0000-0000-000000000000}" id="{3664EB93-A221-485F-8D37-DABFAECE4109}">
    <text xml:space="preserve">Optimisation des coûts de surveillance et d’entretien
</text>
  </threadedComment>
  <threadedComment ref="C9" dT="2025-05-08T12:23:21.90" personId="{00000000-0000-0000-0000-000000000000}" id="{B10E8553-C42E-411E-B651-A19D6463EFF5}">
    <text>Analyse de l'impact des opportunités et des risques sur les coûts</text>
  </threadedComment>
</ThreadedComments>
</file>

<file path=xl/threadedComments/threadedComment18.xml><?xml version="1.0" encoding="utf-8"?>
<ThreadedComments xmlns="http://schemas.microsoft.com/office/spreadsheetml/2018/threadedcomments" xmlns:x="http://schemas.openxmlformats.org/spreadsheetml/2006/main">
  <threadedComment ref="C7" dT="2025-05-08T12:23:35.13" personId="{00000000-0000-0000-0000-000000000000}" id="{EFBB2AAB-4632-4253-82C1-90A189B625F5}">
    <text>Assurer la flexibilité d’utilisation et la capacité d’adaptation en tenant compte des changements potentiels d’utilisation et des nouvelles exigences</text>
  </threadedComment>
  <threadedComment ref="C8" dT="2025-05-08T12:23:56.39" personId="{00000000-0000-0000-0000-000000000000}" id="{3F117CF0-B56E-4E2F-8DD2-3583F7C2C348}">
    <text>Faciliter la maintenance, la remise en état et la déconstruction</text>
  </threadedComment>
</ThreadedComments>
</file>

<file path=xl/threadedComments/threadedComment19.xml><?xml version="1.0" encoding="utf-8"?>
<ThreadedComments xmlns="http://schemas.microsoft.com/office/spreadsheetml/2018/threadedcomments" xmlns:x="http://schemas.openxmlformats.org/spreadsheetml/2006/main">
  <threadedComment ref="C7" dT="2025-05-08T12:24:16.24" personId="{00000000-0000-0000-0000-000000000000}" id="{4ACA03C7-8D2C-44ED-8EFA-DC391A77929E}">
    <text xml:space="preserve">Évaluation et optimisation du projet ou du réseau d’infrastructure sur le plan de l’économie publique
</text>
  </threadedComment>
  <threadedComment ref="C8" dT="2025-05-08T12:24:29.85" personId="{00000000-0000-0000-0000-000000000000}" id="{8402E7C9-1B42-4B5A-AB62-34A5944045D2}">
    <text xml:space="preserve">Suivi des coûts et des avantages externes du projet d’infrastructure tout au long de sa durée de vie
</text>
  </threadedComment>
  <threadedComment ref="C9" dT="2025-05-08T12:24:41.90" personId="{00000000-0000-0000-0000-000000000000}" id="{AC8E6FB6-4D9F-4A4B-9B7E-5A6463A3B6A1}">
    <text xml:space="preserve">Utiliser les effets de synergie entre divers projets
</text>
  </threadedComment>
</ThreadedComments>
</file>

<file path=xl/threadedComments/threadedComment2.xml><?xml version="1.0" encoding="utf-8"?>
<ThreadedComments xmlns="http://schemas.microsoft.com/office/spreadsheetml/2018/threadedcomments" xmlns:x="http://schemas.openxmlformats.org/spreadsheetml/2006/main">
  <threadedComment ref="E4" dT="2025-05-08T11:47:55.15" personId="{00000000-0000-0000-0000-000000000000}" id="{7E4BC081-790D-4294-A526-608BE4928F89}">
    <text>Coordination du projet avec les exigences de l’aménagement du territoire</text>
  </threadedComment>
  <threadedComment ref="E5" dT="2025-05-08T11:48:06.68" personId="{00000000-0000-0000-0000-000000000000}" id="{E884D7C0-5539-456F-9AD1-65655FD03F21}">
    <text>Préserver les paysages, les sites construits et l’espace culturel</text>
  </threadedComment>
  <threadedComment ref="E6" dT="2025-05-08T11:48:18.68" personId="{00000000-0000-0000-0000-000000000000}" id="{A1445DBC-6034-448B-A17A-4C62CFBA03BF}">
    <text>Sauvegarde et valorisation des liaisons fonctionnelles dans les environs du projet</text>
  </threadedComment>
  <threadedComment ref="E7" dT="2025-05-08T11:48:30.38" personId="{00000000-0000-0000-0000-000000000000}" id="{6D54218B-BA3B-47B3-8E2A-4C0A247CEE56}">
    <text>Maintien de l’espace public et des espaces ouverts et de détente</text>
  </threadedComment>
  <threadedComment ref="E8" dT="2025-05-08T11:48:40.00" personId="{00000000-0000-0000-0000-000000000000}" id="{8DC80BB3-0D44-47FC-B9B8-D02947E83FAD}">
    <text>Préserver la vue et le panorama pour les riverains</text>
  </threadedComment>
  <threadedComment ref="E9" dT="2025-05-08T11:48:52.21" personId="{00000000-0000-0000-0000-000000000000}" id="{ADDE84DA-E8DC-4B2C-B000-767A14F50C01}">
    <text xml:space="preserve">Favoriser un accès sans obstacles pour les personnes handicapées
</text>
  </threadedComment>
  <threadedComment ref="E10" dT="2025-05-08T11:49:05.27" personId="{00000000-0000-0000-0000-000000000000}" id="{2EE84E9D-76E5-4857-8336-8D5FAB22149F}">
    <text>Amélioration de la visibilité et signalétique des cheminements</text>
  </threadedComment>
  <threadedComment ref="E11" dT="2025-05-08T11:49:17.23" personId="{00000000-0000-0000-0000-000000000000}" id="{523207BD-5DDE-41DE-80D3-F17A5B097AF7}">
    <text>Amélioration de la qualité du séjour aux abords des ouvrages d’infrastructure</text>
  </threadedComment>
  <threadedComment ref="E12" dT="2025-05-08T11:49:31.21" personId="{00000000-0000-0000-0000-000000000000}" id="{02D15A07-36C9-4B75-B35C-39C02B3C8B4F}">
    <text>Intégration de tous les acteurs concernés par le projet</text>
  </threadedComment>
  <threadedComment ref="E13" dT="2025-05-08T11:49:43.75" personId="{00000000-0000-0000-0000-000000000000}" id="{8BD37A30-D8AC-4A70-9C7C-8B9748ED4C64}">
    <text>Assurer l’échange d’informations et la communication (interne et externe)</text>
  </threadedComment>
  <threadedComment ref="E14" dT="2025-05-08T11:49:57.15" personId="{00000000-0000-0000-0000-000000000000}" id="{658FF17B-02B1-42A3-800F-97294C8056DE}">
    <text>Respect des droits sociaux et des droits du travail</text>
  </threadedComment>
  <threadedComment ref="E15" dT="2025-05-08T11:50:09.67" personId="{00000000-0000-0000-0000-000000000000}" id="{760AC8C1-DF2C-4E5B-9347-DCC31EC73B55}">
    <text>Respect des conditions cadres juridiques et normatives</text>
  </threadedComment>
  <threadedComment ref="E16" dT="2025-05-08T11:50:20.14" personId="{00000000-0000-0000-0000-000000000000}" id="{3D2CD23A-89C3-4E7A-A249-4CBE4EFBDAF0}">
    <text>Respect des « procédures-clés » et demande des autorisations spéciales nécessaires</text>
  </threadedComment>
  <threadedComment ref="E17" dT="2025-05-08T11:50:33.30" personId="{00000000-0000-0000-0000-000000000000}" id="{651D3FEB-D968-4C37-B78E-F6208C1011DD}">
    <text>Maintien des services de base et promotion de la sobriété</text>
  </threadedComment>
  <threadedComment ref="E18" dT="2025-05-08T11:50:48.21" personId="{00000000-0000-0000-0000-000000000000}" id="{06DD4A13-0E2B-46ED-8760-42682908945C}">
    <text>Répartition équitable des coûts, de l’utilité et des risques entre la génération actuelle et les générations futures</text>
  </threadedComment>
  <threadedComment ref="E19" dT="2025-05-08T11:51:04.96" personId="{00000000-0000-0000-0000-000000000000}" id="{B21AFBAD-DE9E-499A-871A-C4DC80E388E7}">
    <text xml:space="preserve">Répartition équitable des incertitudes, des risques et des gains au sein du projet
</text>
  </threadedComment>
  <threadedComment ref="E20" dT="2025-05-08T11:51:19.66" personId="{00000000-0000-0000-0000-000000000000}" id="{4EAA7A84-D3DB-428D-89F5-56D9100DA967}">
    <text xml:space="preserve">Respecter les critères écologiques et sociaux lors des processus d’achat public et privé
</text>
  </threadedComment>
  <threadedComment ref="E21" dT="2025-05-08T11:51:29.95" personId="{00000000-0000-0000-0000-000000000000}" id="{5B8687BF-2EE8-41B4-BBD8-8B324D208EB1}">
    <text xml:space="preserve">Minimisation des risques et augmentation de la sécurité des personnes concernées par le projet
</text>
  </threadedComment>
  <threadedComment ref="E22" dT="2025-05-08T11:51:42.26" personId="{00000000-0000-0000-0000-000000000000}" id="{23FB748E-C880-4C30-B6B1-20C49938FEA5}">
    <text>Augmentation de la fiabilité et de la résilience de l’infrastructure</text>
  </threadedComment>
  <threadedComment ref="E23" dT="2025-05-08T11:51:58.93" personId="{00000000-0000-0000-0000-000000000000}" id="{A7ED9225-5FED-467C-B33D-211E5B40AA6A}">
    <text>Se préparer le mieux possible aux situations d’urgence</text>
  </threadedComment>
  <threadedComment ref="E24" dT="2025-05-08T11:52:11.10" personId="{00000000-0000-0000-0000-000000000000}" id="{6BF9D932-CFD5-4665-A45E-E690D19673C9}">
    <text>Renforcer la capacité de résistance des infrastructures critiques</text>
  </threadedComment>
  <threadedComment ref="E25" dT="2025-05-08T11:52:22.16" personId="{00000000-0000-0000-0000-000000000000}" id="{9457D5C1-B4CB-4677-9647-7D72AFC17167}">
    <text>Sentiment de sécurité élevé pour les usagers et les personnes concernées</text>
  </threadedComment>
</ThreadedComments>
</file>

<file path=xl/threadedComments/threadedComment20.xml><?xml version="1.0" encoding="utf-8"?>
<ThreadedComments xmlns="http://schemas.microsoft.com/office/spreadsheetml/2018/threadedcomments" xmlns:x="http://schemas.openxmlformats.org/spreadsheetml/2006/main">
  <threadedComment ref="C7" dT="2025-05-08T12:24:59.67" personId="{00000000-0000-0000-0000-000000000000}" id="{5E596B00-26F0-41B0-924E-3EC115911FB7}">
    <text xml:space="preserve">Prise en compte adéquate des matières premières régionales à disposition pour la réalisation
</text>
  </threadedComment>
  <threadedComment ref="C8" dT="2025-05-08T12:25:09.78" personId="{00000000-0000-0000-0000-000000000000}" id="{5E831BC8-955C-49E7-9C82-58FA4806E1D6}">
    <text>Prise en compte adéquate des compétences et des ressources en personnel régionales</text>
  </threadedComment>
  <threadedComment ref="C9" dT="2025-05-08T12:25:20.67" personId="{00000000-0000-0000-0000-000000000000}" id="{5589750D-286C-4F4E-8554-B82CB9CB79E8}">
    <text>Prise en compte de l’amélioration de l’attractivité de la région dans le développement du projet</text>
  </threadedComment>
  <threadedComment ref="C10" dT="2025-05-08T12:25:32.06" personId="{00000000-0000-0000-0000-000000000000}" id="{F97816A8-7A94-4DC6-9120-6B2C1434EC9F}">
    <text>Éviter ou réduire les conséquences économiques dues aux restrictions de l’accès pendant les travaux et l’exploitation</text>
  </threadedComment>
</ThreadedComments>
</file>

<file path=xl/threadedComments/threadedComment21.xml><?xml version="1.0" encoding="utf-8"?>
<ThreadedComments xmlns="http://schemas.microsoft.com/office/spreadsheetml/2018/threadedcomments" xmlns:x="http://schemas.openxmlformats.org/spreadsheetml/2006/main">
  <threadedComment ref="C7" dT="2025-05-08T12:25:44.95" personId="{00000000-0000-0000-0000-000000000000}" id="{488548BE-66AB-4820-8EAB-5D82421ACCBB}">
    <text>Utilisation efficace et pérenne des infrastructures existantes</text>
  </threadedComment>
  <threadedComment ref="C8" dT="2025-05-08T12:25:54.37" personId="{00000000-0000-0000-0000-000000000000}" id="{FE205A0D-1125-462F-A5EE-31EE9DDFDA55}">
    <text>Encourager l’utilisation multifonctionnelle ou commune des infrastructures existantes ou futures</text>
  </threadedComment>
</ThreadedComments>
</file>

<file path=xl/threadedComments/threadedComment22.xml><?xml version="1.0" encoding="utf-8"?>
<ThreadedComments xmlns="http://schemas.microsoft.com/office/spreadsheetml/2018/threadedcomments" xmlns:x="http://schemas.openxmlformats.org/spreadsheetml/2006/main">
  <threadedComment ref="C7" dT="2025-05-08T12:26:05.07" personId="{00000000-0000-0000-0000-000000000000}" id="{4419EDB4-AB2A-474E-AB58-06C4FFB60170}">
    <text>Assurer le financement à long terme de l’infrastructure sur l’ensemble du cycle de vie</text>
  </threadedComment>
  <threadedComment ref="C8" dT="2025-05-08T12:26:15.78" personId="{00000000-0000-0000-0000-000000000000}" id="{2CF47A77-6B1D-47B0-B001-F7817ADB8782}">
    <text>Parvenir à un taux élevé de couverture des coûts pour assurer durablement les finances après la réalisation de l’infrastructure</text>
  </threadedComment>
  <threadedComment ref="C9" dT="2025-05-08T12:26:27.25" personId="{00000000-0000-0000-0000-000000000000}" id="{ED46407D-6E87-42F4-BB47-8FFE68329C5D}">
    <text>Assurer les possibilités de financement pour les scénarios d’urgence et de cas spéciaux</text>
  </threadedComment>
</ThreadedComments>
</file>

<file path=xl/threadedComments/threadedComment23.xml><?xml version="1.0" encoding="utf-8"?>
<ThreadedComments xmlns="http://schemas.microsoft.com/office/spreadsheetml/2018/threadedcomments" xmlns:x="http://schemas.openxmlformats.org/spreadsheetml/2006/main">
  <threadedComment ref="C7" dT="2025-05-08T12:27:05.59" personId="{00000000-0000-0000-0000-000000000000}" id="{A4C5D5E3-044F-4220-A474-A78BFDCBDFA9}">
    <text>Minimiser la consommation d’énergie sur l’ensemble du cycle de vie</text>
  </threadedComment>
  <threadedComment ref="C8" dT="2025-05-08T12:27:14.27" personId="{00000000-0000-0000-0000-000000000000}" id="{9593E825-5F25-4890-B518-3FEAB37209F8}">
    <text>Encourager la production et l’utilisation d’énergies renouvelables</text>
  </threadedComment>
  <threadedComment ref="C9" dT="2025-05-08T12:27:23.98" personId="{00000000-0000-0000-0000-000000000000}" id="{F4195816-B067-4D15-8047-2232C4F49E25}">
    <text>Optimisation énergétique de l’exploitation et de l’entretien, y compris de la phase des travaux si nécessaire</text>
  </threadedComment>
</ThreadedComments>
</file>

<file path=xl/threadedComments/threadedComment24.xml><?xml version="1.0" encoding="utf-8"?>
<ThreadedComments xmlns="http://schemas.microsoft.com/office/spreadsheetml/2018/threadedcomments" xmlns:x="http://schemas.openxmlformats.org/spreadsheetml/2006/main">
  <threadedComment ref="C7" dT="2025-05-08T12:27:33.94" personId="{00000000-0000-0000-0000-000000000000}" id="{F4888C1A-A8D2-4E8D-A0D8-D86B3C754F9A}">
    <text>Minimisation du besoin de surface et utilisation prioritaire des surfaces en friche dans les zones d’habitat et les zones industrielles afin de les réintégrer dans le cycle économique ou le cycle naturel</text>
  </threadedComment>
  <threadedComment ref="C8" dT="2025-05-08T12:27:45.99" personId="{00000000-0000-0000-0000-000000000000}" id="{99F10A79-E8E3-4A40-B20C-3C9668446F6C}">
    <text>Minimisation de l’utilisation permanente et temporaire du sol et des atteintes portées à ce dernier</text>
  </threadedComment>
</ThreadedComments>
</file>

<file path=xl/threadedComments/threadedComment25.xml><?xml version="1.0" encoding="utf-8"?>
<ThreadedComments xmlns="http://schemas.microsoft.com/office/spreadsheetml/2018/threadedcomments" xmlns:x="http://schemas.openxmlformats.org/spreadsheetml/2006/main">
  <threadedComment ref="C7" dT="2025-05-08T12:27:56.65" personId="{00000000-0000-0000-0000-000000000000}" id="{752FB281-D676-4493-A2EB-59BF344BEBA3}">
    <text>Investigation des sites pollués dans le périmètre du projet</text>
  </threadedComment>
  <threadedComment ref="C8" dT="2025-05-08T12:28:07.26" personId="{00000000-0000-0000-0000-000000000000}" id="{8A563201-0920-4FEA-A813-862184366B40}">
    <text>Éviter les atteintes nuisibles ou incommodantes dues au site pollué</text>
  </threadedComment>
</ThreadedComments>
</file>

<file path=xl/threadedComments/threadedComment26.xml><?xml version="1.0" encoding="utf-8"?>
<ThreadedComments xmlns="http://schemas.microsoft.com/office/spreadsheetml/2018/threadedcomments" xmlns:x="http://schemas.openxmlformats.org/spreadsheetml/2006/main">
  <threadedComment ref="C7" dT="2025-05-08T12:28:21.55" personId="{00000000-0000-0000-0000-000000000000}" id="{164B1765-3DBD-4E05-A26E-EB64DD75013F}">
    <text>Valorisation des déchets non pollués</text>
  </threadedComment>
  <threadedComment ref="C8" dT="2025-05-08T12:28:33.48" personId="{00000000-0000-0000-0000-000000000000}" id="{12AEAD1E-F04B-49C7-87EB-31375FDECF1C}">
    <text>Valorisation ou élimination adéquate des déchets pollués</text>
  </threadedComment>
</ThreadedComments>
</file>

<file path=xl/threadedComments/threadedComment27.xml><?xml version="1.0" encoding="utf-8"?>
<ThreadedComments xmlns="http://schemas.microsoft.com/office/spreadsheetml/2018/threadedcomments" xmlns:x="http://schemas.openxmlformats.org/spreadsheetml/2006/main">
  <threadedComment ref="C7" dT="2025-05-08T12:28:48.62" personId="{00000000-0000-0000-0000-000000000000}" id="{257D01A1-6BD5-445C-8542-D133E3BE6183}">
    <text>Minimisation de la charge écologique du projet (réduction des besoins en ressources et fourniture de matériaux écologiques)</text>
  </threadedComment>
  <threadedComment ref="C8" dT="2025-05-08T12:28:59.77" personId="{00000000-0000-0000-0000-000000000000}" id="{4F674205-BC89-4026-AD1D-124D6B10E7DB}">
    <text xml:space="preserve">Éviter les substances nuisibles pour l’environnement lors de l’exploitation et de l’entretien
</text>
  </threadedComment>
  <threadedComment ref="C9" dT="2025-05-08T12:29:11.62" personId="{00000000-0000-0000-0000-000000000000}" id="{D7B82EF2-84D2-4DCB-BB78-8466F38E73EA}">
    <text>Permettre une déconstruction contrôlée de l’infrastructure à la fin de sa durée d’utilisation</text>
  </threadedComment>
</ThreadedComments>
</file>

<file path=xl/threadedComments/threadedComment28.xml><?xml version="1.0" encoding="utf-8"?>
<ThreadedComments xmlns="http://schemas.microsoft.com/office/spreadsheetml/2018/threadedcomments" xmlns:x="http://schemas.openxmlformats.org/spreadsheetml/2006/main">
  <threadedComment ref="C7" dT="2025-05-08T12:29:24.67" personId="{00000000-0000-0000-0000-000000000000}" id="{DF7E14D2-BA4D-418C-B188-69779FEC842B}">
    <text xml:space="preserve">Minimisation des émissions de substances portant atteinte au climat
</text>
  </threadedComment>
  <threadedComment ref="C8" dT="2025-05-08T12:29:35.30" personId="{00000000-0000-0000-0000-000000000000}" id="{76F50414-272A-4679-96DE-8C00DB8CA689}">
    <text xml:space="preserve">Compensation des émissions de gaz à effet de serre inévitables
</text>
  </threadedComment>
  <threadedComment ref="C9" dT="2025-05-08T12:29:44.38" personId="{00000000-0000-0000-0000-000000000000}" id="{FDB031D1-491C-4681-9F30-DF62EA2CE2A2}">
    <text xml:space="preserve">Améliorer le microclimat et réduire l’effet d’îlot de chaleur </text>
  </threadedComment>
</ThreadedComments>
</file>

<file path=xl/threadedComments/threadedComment29.xml><?xml version="1.0" encoding="utf-8"?>
<ThreadedComments xmlns="http://schemas.microsoft.com/office/spreadsheetml/2018/threadedcomments" xmlns:x="http://schemas.openxmlformats.org/spreadsheetml/2006/main">
  <threadedComment ref="C7" dT="2025-05-08T12:29:58.18" personId="{00000000-0000-0000-0000-000000000000}" id="{FABEDA1E-B5AD-4C00-AC47-12992EEB21D1}">
    <text>Réduction des nuisances dues aux polluants atmosphériques et aux odeurs</text>
  </threadedComment>
  <threadedComment ref="C8" dT="2025-05-08T12:30:07.48" personId="{00000000-0000-0000-0000-000000000000}" id="{E1968B64-E349-49CA-AB68-DCCA20FD7548}">
    <text xml:space="preserve">Réduction des nuisances dues au bruit et aux vibrations
</text>
  </threadedComment>
  <threadedComment ref="C9" dT="2025-05-08T12:30:18.74" personId="{00000000-0000-0000-0000-000000000000}" id="{10357B45-6C24-405A-97F7-0855B1FF0790}">
    <text>Réduction des nuisances dues au rayonnement non ionisant (RNI)</text>
  </threadedComment>
  <threadedComment ref="C10" dT="2025-05-08T12:30:28.74" personId="{00000000-0000-0000-0000-000000000000}" id="{D21EF896-5105-4E45-82CF-FACFEECEC67C}">
    <text>Réduction des nuisances dues à la chaleur et à la lumière</text>
  </threadedComment>
</ThreadedComments>
</file>

<file path=xl/threadedComments/threadedComment3.xml><?xml version="1.0" encoding="utf-8"?>
<ThreadedComments xmlns="http://schemas.microsoft.com/office/spreadsheetml/2018/threadedcomments" xmlns:x="http://schemas.openxmlformats.org/spreadsheetml/2006/main">
  <threadedComment ref="E4" dT="2025-05-08T11:53:20.11" personId="{00000000-0000-0000-0000-000000000000}" id="{A997C219-E628-48B4-AB44-E1471B90C6FE}">
    <text xml:space="preserve">Optimisation du rapport coûts-avantages sur l’ensemble du cycle de vie
</text>
  </threadedComment>
  <threadedComment ref="E5" dT="2025-05-08T11:53:29.46" personId="{00000000-0000-0000-0000-000000000000}" id="{11D26A92-3B83-4631-93DD-7EA01859DEF4}">
    <text>Optimisation des coûts de surveillance et d’entretien</text>
  </threadedComment>
  <threadedComment ref="E6" dT="2025-05-08T11:53:40.55" personId="{00000000-0000-0000-0000-000000000000}" id="{312BF6A9-6579-4492-B439-10FB396EBCBF}">
    <text>Analyse de l'impact des opportunités et des risques sur les coûts</text>
  </threadedComment>
  <threadedComment ref="E7" dT="2025-05-08T11:53:52.46" personId="{00000000-0000-0000-0000-000000000000}" id="{B242CA71-B5A8-4BDF-80B2-9B95C831CE38}">
    <text>Assurer la flexibilité d’utilisation et la capacité d’adaptation en tenant compte des changements potentiels d’utilisation et des nouvelles exigences</text>
  </threadedComment>
  <threadedComment ref="E8" dT="2025-05-08T11:54:02.90" personId="{00000000-0000-0000-0000-000000000000}" id="{78C63F7B-F599-42AB-8CD3-DA469126400F}">
    <text xml:space="preserve">Faciliter la maintenance, la remise en état et la déconstruction
</text>
  </threadedComment>
  <threadedComment ref="E9" dT="2025-05-08T11:54:14.95" personId="{00000000-0000-0000-0000-000000000000}" id="{0CFD22C9-E34E-479A-93D6-537F5F12A6E0}">
    <text>Évaluation et optimisation du projet ou du réseau d’infrastructure sur le plan de l’économie publique</text>
  </threadedComment>
  <threadedComment ref="E10" dT="2025-05-08T11:54:28.06" personId="{00000000-0000-0000-0000-000000000000}" id="{317394FD-8420-4391-AD67-A2C4B4909ECC}">
    <text xml:space="preserve">Suivi des coûts et des avantages externes du projet d’infrastructure tout au long de sa durée de vie
</text>
  </threadedComment>
  <threadedComment ref="E11" dT="2025-05-08T11:54:39.58" personId="{00000000-0000-0000-0000-000000000000}" id="{58DEB56E-0A37-4701-9E93-F2611376DA8C}">
    <text>Utiliser les effets de synergie entre divers projets</text>
  </threadedComment>
  <threadedComment ref="E12" dT="2025-05-08T11:55:35.61" personId="{00000000-0000-0000-0000-000000000000}" id="{86CFF3E3-D6AA-415B-B877-8E638614C4F4}">
    <text>Prise en compte adéquate des matières premières régionales à disposition pour la réalisation</text>
  </threadedComment>
  <threadedComment ref="E13" dT="2025-05-08T11:56:38.23" personId="{00000000-0000-0000-0000-000000000000}" id="{076C5DD7-15B7-48B7-9FF6-E0DCC692383A}">
    <text>Prise en compte adéquate des compétences et des ressources en personnel régionales</text>
  </threadedComment>
  <threadedComment ref="E14" dT="2025-05-08T11:56:50.35" personId="{00000000-0000-0000-0000-000000000000}" id="{D78FCA69-ED46-464E-B3F5-3FE613C5150E}">
    <text xml:space="preserve">Prise en compte de l’amélioration de l’attractivité de la région dans le développement du projet
</text>
  </threadedComment>
  <threadedComment ref="E15" dT="2025-05-08T11:57:00.64" personId="{00000000-0000-0000-0000-000000000000}" id="{C84C2185-6AD8-4E02-8757-EC6427857B44}">
    <text>Éviter ou réduire les conséquences économiques dues aux restrictions de l’accès pendant les travaux et l’exploitation</text>
  </threadedComment>
  <threadedComment ref="E16" dT="2025-05-08T11:57:18.30" personId="{00000000-0000-0000-0000-000000000000}" id="{8737F71E-D4BD-4499-BAC9-FC40B4426A02}">
    <text>Utilisation efficace et pérenne des infrastructures existantes</text>
  </threadedComment>
  <threadedComment ref="E17" dT="2025-05-08T11:57:29.46" personId="{00000000-0000-0000-0000-000000000000}" id="{287A5BAA-B67E-4C49-A03C-866373406D3B}">
    <text>Encourager l’utilisation multifonctionnelle ou commune des infrastructures existantes ou futures</text>
  </threadedComment>
  <threadedComment ref="E18" dT="2025-05-08T11:57:40.41" personId="{00000000-0000-0000-0000-000000000000}" id="{4DA9512D-A1EB-4F86-ADED-0E93407151D4}">
    <text xml:space="preserve">Assurer le financement à long terme de l’infrastructure sur l’ensemble du cycle de vie
</text>
  </threadedComment>
  <threadedComment ref="E19" dT="2025-05-08T11:57:52.44" personId="{00000000-0000-0000-0000-000000000000}" id="{8BDFA19C-C8B8-4520-B6E5-54545F0E6DF8}">
    <text>Parvenir à un taux élevé de couverture des coûts pour assurer durablement les finances après la réalisation de l’infrastructure</text>
  </threadedComment>
  <threadedComment ref="E20" dT="2025-05-08T11:58:02.87" personId="{00000000-0000-0000-0000-000000000000}" id="{02241F2C-F99F-48E5-93BC-7E37C01C4F7C}">
    <text>Assurer les possibilités de financement pour les scénarios d’urgence et de cas spéciaux</text>
  </threadedComment>
</ThreadedComments>
</file>

<file path=xl/threadedComments/threadedComment30.xml><?xml version="1.0" encoding="utf-8"?>
<ThreadedComments xmlns="http://schemas.microsoft.com/office/spreadsheetml/2018/threadedcomments" xmlns:x="http://schemas.openxmlformats.org/spreadsheetml/2006/main">
  <threadedComment ref="C7" dT="2025-05-08T12:30:50.38" personId="{00000000-0000-0000-0000-000000000000}" id="{536F3944-0B1B-48C7-AB63-5A4C9539735D}">
    <text>Empêcher les répercussions qualitatives et chimiques sur les eaux superficielles et la nappe phréatique</text>
  </threadedComment>
  <threadedComment ref="C8" dT="2025-05-08T12:31:01.53" personId="{00000000-0000-0000-0000-000000000000}" id="{211590CA-DEB8-4E9E-95AF-3B9AB0EF0724}">
    <text xml:space="preserve">Protection du cycle hydrologique naturel et de la dynamique des cours d’eau
</text>
  </threadedComment>
  <threadedComment ref="C9" dT="2025-05-08T12:31:11.49" personId="{00000000-0000-0000-0000-000000000000}" id="{22E85FD2-3D57-400E-9B80-A02E44FB5406}">
    <text>Minimiser la consommation d’eau et optimiser l’approvisionnement en eau</text>
  </threadedComment>
</ThreadedComments>
</file>

<file path=xl/threadedComments/threadedComment31.xml><?xml version="1.0" encoding="utf-8"?>
<ThreadedComments xmlns="http://schemas.microsoft.com/office/spreadsheetml/2018/threadedcomments" xmlns:x="http://schemas.openxmlformats.org/spreadsheetml/2006/main">
  <threadedComment ref="C7" dT="2025-05-08T12:31:23.90" personId="{00000000-0000-0000-0000-000000000000}" id="{260BC142-4808-4EF8-9D79-BBED9F441F9F}">
    <text xml:space="preserve">Développement de la biodiversité par la conservation et la reconstitution des milieux naturels
</text>
  </threadedComment>
  <threadedComment ref="C8" dT="2025-05-08T12:31:35.85" personId="{00000000-0000-0000-0000-000000000000}" id="{295280AC-A852-4AE5-9775-590585E58A0C}">
    <text xml:space="preserve">Maintien ou reconstitution des systèmes de liaisons biologiques
</text>
  </threadedComment>
  <threadedComment ref="C9" dT="2025-05-08T12:32:46.31" personId="{00000000-0000-0000-0000-000000000000}" id="{F4BDE649-5C83-46B2-9010-6D6AFB8C233D}">
    <text xml:space="preserve">Éviter la propagation d’espèces envahissantes
</text>
  </threadedComment>
</ThreadedComments>
</file>

<file path=xl/threadedComments/threadedComment32.xml><?xml version="1.0" encoding="utf-8"?>
<ThreadedComments xmlns="http://schemas.microsoft.com/office/spreadsheetml/2018/threadedcomments" xmlns:x="http://schemas.openxmlformats.org/spreadsheetml/2006/main">
  <threadedComment ref="C7" dT="2025-05-08T12:34:13.26" personId="{00000000-0000-0000-0000-000000000000}" id="{1792E146-BE26-4EC4-8E4E-F04551A6C5B5}">
    <text>Éviter ou atténuer les dommages aux ouvrages dus aux dangers naturels tout au long de la durée de vie</text>
  </threadedComment>
  <threadedComment ref="C8" dT="2025-05-08T12:34:24.81" personId="{00000000-0000-0000-0000-000000000000}" id="{EA4C737E-2305-478D-95E5-26804888D093}">
    <text>Évaluation de l’influence des changements climatiques sur les risques liés aux dangers naturels</text>
  </threadedComment>
</ThreadedComments>
</file>

<file path=xl/threadedComments/threadedComment33.xml><?xml version="1.0" encoding="utf-8"?>
<ThreadedComments xmlns="http://schemas.microsoft.com/office/spreadsheetml/2018/threadedcomments" xmlns:x="http://schemas.openxmlformats.org/spreadsheetml/2006/main">
  <threadedComment ref="C7" dT="2025-05-08T12:34:36.11" personId="{00000000-0000-0000-0000-000000000000}" id="{3CB1718F-5DF6-4FD2-B56E-14E9C1F34503}">
    <text>Garantir la sécurité pour les êtres humains et la nature lors de l’utilisation et de l’exploitation de l’infrastructure</text>
  </threadedComment>
</ThreadedComments>
</file>

<file path=xl/threadedComments/threadedComment4.xml><?xml version="1.0" encoding="utf-8"?>
<ThreadedComments xmlns="http://schemas.microsoft.com/office/spreadsheetml/2018/threadedcomments" xmlns:x="http://schemas.openxmlformats.org/spreadsheetml/2006/main">
  <threadedComment ref="E4" dT="2025-05-08T12:00:52.34" personId="{00000000-0000-0000-0000-000000000000}" id="{F30CE1F6-8486-4967-B30F-71572B73BBAC}">
    <text>Minimiser la consommation d’énergie sur l’ensemble du cycle de vie</text>
  </threadedComment>
  <threadedComment ref="E5" dT="2025-05-08T12:01:03.54" personId="{00000000-0000-0000-0000-000000000000}" id="{7068D464-2680-4E08-B1DD-7C26E0B092E2}">
    <text xml:space="preserve">Encourager la production et l’utilisation d’énergies renouvelables
</text>
  </threadedComment>
  <threadedComment ref="E6" dT="2025-05-08T12:01:18.37" personId="{00000000-0000-0000-0000-000000000000}" id="{FF58DD76-AE75-414C-B59F-5EE9CF97BD63}">
    <text>Optimisation énergétique de l’exploitation et de l’entretien, y compris de la phase des travaux si nécessaire</text>
  </threadedComment>
  <threadedComment ref="E7" dT="2025-05-08T12:01:35.50" personId="{00000000-0000-0000-0000-000000000000}" id="{404239D1-0D8A-433F-A40B-5AED7FAD11B3}">
    <text xml:space="preserve">Minimisation du besoin de surface et utilisation prioritaire des surfaces en friche dans les zones d’habitat et les zones industrielles afin de les réintégrer dans le cycle économique ou le cycle naturel
</text>
  </threadedComment>
  <threadedComment ref="E8" dT="2025-05-08T12:01:47.77" personId="{00000000-0000-0000-0000-000000000000}" id="{BE62DE93-F0F3-49B2-859D-F60DA7F577E6}">
    <text xml:space="preserve">Minimisation de l’utilisation permanente et temporaire du sol et des atteintes portées à ce dernier
</text>
  </threadedComment>
  <threadedComment ref="E9" dT="2025-05-08T12:02:03.94" personId="{00000000-0000-0000-0000-000000000000}" id="{EFA467F4-55F8-4873-88B1-2D74FAF36118}">
    <text>Investigation des sites pollués dans le périmètre du projet</text>
  </threadedComment>
  <threadedComment ref="E10" dT="2025-05-08T12:02:27.90" personId="{00000000-0000-0000-0000-000000000000}" id="{D43046D9-A238-41CF-AD98-2C4AB90BFD16}">
    <text xml:space="preserve">Éviter les atteintes nuisibles ou incommodantes dues au site pollué
</text>
  </threadedComment>
  <threadedComment ref="E11" dT="2025-05-08T12:02:46.25" personId="{00000000-0000-0000-0000-000000000000}" id="{365BE32C-B2A6-4BB5-A8F1-C5A6AE8845EB}">
    <text>Réutilisation ou valorisation des déchets non pollués</text>
  </threadedComment>
  <threadedComment ref="E12" dT="2025-05-08T12:03:08.25" personId="{00000000-0000-0000-0000-000000000000}" id="{D071B24B-F6A0-4039-A51F-247A35988B31}">
    <text xml:space="preserve">Réutilisation, valorisation ou élimination adéquate des déchets pollués
</text>
  </threadedComment>
  <threadedComment ref="E13" dT="2025-05-08T12:04:06.41" personId="{00000000-0000-0000-0000-000000000000}" id="{28CC1503-EA74-4654-B810-52D5E9723B0A}">
    <text>Minimisation de la charge écologique du projet (réduction des besoins en ressources et fourniture de matériaux écologiques)</text>
  </threadedComment>
  <threadedComment ref="E14" dT="2025-05-08T12:04:21.15" personId="{00000000-0000-0000-0000-000000000000}" id="{D558B8E7-B51F-4934-B9EF-7AFF1EB18FD2}">
    <text xml:space="preserve">Éviter les substances nuisibles pour l’environnement lors de l’exploitation et de l’entretien
</text>
  </threadedComment>
  <threadedComment ref="E15" dT="2025-05-08T12:04:30.86" personId="{00000000-0000-0000-0000-000000000000}" id="{F842E9B9-C887-4667-9466-F14F3091252D}">
    <text>Permettre une déconstruction contrôlée de l’infrastructure à la fin de sa durée d’utilisation</text>
  </threadedComment>
  <threadedComment ref="E16" dT="2025-05-08T12:04:43.59" personId="{00000000-0000-0000-0000-000000000000}" id="{14E0AA1C-D635-40DB-96F3-F66D6318542D}">
    <text xml:space="preserve">Minimisation des émissions de substances portant atteinte au climat
</text>
  </threadedComment>
  <threadedComment ref="E17" dT="2025-05-08T12:04:56.63" personId="{00000000-0000-0000-0000-000000000000}" id="{0470E0AF-0099-47EF-849E-C8AE7905CE91}">
    <text>Compensation des émissions de gaz à effet de serre inévitables</text>
  </threadedComment>
  <threadedComment ref="E18" dT="2025-05-08T12:05:09.16" personId="{00000000-0000-0000-0000-000000000000}" id="{987F847C-BB67-479F-BA46-A0C71E0120E0}">
    <text xml:space="preserve">Améliorer le microclimat et réduire l’effet d’îlot de chaleur </text>
  </threadedComment>
  <threadedComment ref="E19" dT="2025-05-08T12:05:26.98" personId="{00000000-0000-0000-0000-000000000000}" id="{A59B3728-6E34-4229-830A-272F77A37B8B}">
    <text xml:space="preserve">Réduction des nuisances dues aux polluants atmosphériques et aux odeurs
</text>
  </threadedComment>
  <threadedComment ref="E20" dT="2025-05-08T12:05:37.89" personId="{00000000-0000-0000-0000-000000000000}" id="{79967BDD-6A55-410A-9007-87EE1267B48D}">
    <text>Réduction des nuisances dues au bruit et aux vibrations</text>
  </threadedComment>
  <threadedComment ref="E21" dT="2025-05-08T12:05:52.07" personId="{00000000-0000-0000-0000-000000000000}" id="{73F7A267-C546-47D7-9C7A-F5838FC238DA}">
    <text>Réduction des nuisances dues au rayonnement non ionisant (RNI)</text>
  </threadedComment>
  <threadedComment ref="E22" dT="2025-05-08T12:06:04.14" personId="{00000000-0000-0000-0000-000000000000}" id="{07218FC8-D652-45E0-B61C-7D9630D5608F}">
    <text>Réduction des nuisances dues à la chaleur et à la lumière</text>
  </threadedComment>
  <threadedComment ref="E23" dT="2025-05-08T12:06:18.09" personId="{00000000-0000-0000-0000-000000000000}" id="{CA56B644-7A6D-470E-A7D9-249E51034755}">
    <text xml:space="preserve">Empêcher les répercussions qualitatives et chimiques sur les eaux superficielles et la nappe phréatique
</text>
  </threadedComment>
  <threadedComment ref="E24" dT="2025-05-08T12:06:28.93" personId="{00000000-0000-0000-0000-000000000000}" id="{087747BB-0B8B-4477-A735-C5A2685E5361}">
    <text xml:space="preserve">Protection du cycle hydrologique naturel et de la dynamique des cours d’eau
</text>
  </threadedComment>
  <threadedComment ref="E25" dT="2025-05-08T12:06:45.63" personId="{00000000-0000-0000-0000-000000000000}" id="{02CBB3D9-B1DB-4B5B-B2D8-013D40071779}">
    <text xml:space="preserve">Minimiser la consommation d’eau et optimiser l’approvisionnement en eau
</text>
  </threadedComment>
  <threadedComment ref="E26" dT="2025-05-08T12:06:56.46" personId="{00000000-0000-0000-0000-000000000000}" id="{D42ADC32-4357-4088-B329-73EACF33FE4B}">
    <text xml:space="preserve">Développement de la biodiversité par la conservation et la reconstitution des milieux naturels
</text>
  </threadedComment>
  <threadedComment ref="E27" dT="2025-05-08T12:07:13.64" personId="{00000000-0000-0000-0000-000000000000}" id="{7AFF4C07-FCD5-470D-971D-E8CD688B0EA8}">
    <text>Maintien ou reconstitution des systèmes de liaisons biologiques</text>
  </threadedComment>
  <threadedComment ref="E28" dT="2025-05-08T12:07:27.14" personId="{00000000-0000-0000-0000-000000000000}" id="{9279C959-B611-4D5D-9FD0-5AF59165A4F5}">
    <text>Éviter la propagation d’espèces envahissantes</text>
  </threadedComment>
  <threadedComment ref="E29" dT="2025-05-08T12:07:37.96" personId="{00000000-0000-0000-0000-000000000000}" id="{16477A37-3A1C-4494-907D-25A251051E42}">
    <text>Éviter ou atténuer les dommages aux ouvrages dus aux dangers naturels tout au long de la durée de vie</text>
  </threadedComment>
  <threadedComment ref="E30" dT="2025-05-08T12:07:49.88" personId="{00000000-0000-0000-0000-000000000000}" id="{C0533B1D-E9C4-425E-9A42-443368D603AC}">
    <text>Évaluation de l’influence des changements climatiques sur les risques liés aux dangers naturels</text>
  </threadedComment>
  <threadedComment ref="E31" dT="2025-05-08T12:08:02.02" personId="{00000000-0000-0000-0000-000000000000}" id="{3767387B-D262-4DB4-8EC0-4AF96A0FA7E7}">
    <text>Garantir la sécurité pour les êtres humains et la nature lors de l’utilisation et de l’exploitation de l’infrastructure</text>
  </threadedComment>
</ThreadedComments>
</file>

<file path=xl/threadedComments/threadedComment5.xml><?xml version="1.0" encoding="utf-8"?>
<ThreadedComments xmlns="http://schemas.microsoft.com/office/spreadsheetml/2018/threadedcomments" xmlns:x="http://schemas.openxmlformats.org/spreadsheetml/2006/main">
  <threadedComment ref="C7" dT="2024-12-18T15:10:13.97" personId="{00000000-0000-0000-0000-000000000000}" id="{1146366B-28E8-48FA-A35A-C77EDE8B5440}">
    <text>Contrôle régulier et spécifique au projet de l’applicabilité, du degré de priorité et de la cible de chaque indicateur</text>
  </threadedComment>
  <threadedComment ref="C8" dT="2024-12-18T15:10:48.32" personId="{00000000-0000-0000-0000-000000000000}" id="{77FE1EC0-F102-4E2E-8636-BD237BC2C7F4}">
    <text>Évaluation de la durabilité « orientée résultats »</text>
  </threadedComment>
  <threadedComment ref="C9" dT="2024-12-18T15:11:11.68" personId="{00000000-0000-0000-0000-000000000000}" id="{27B722EF-3234-42E6-8B6F-427A2A632DEF}">
    <text>Intégration de la durabilité dans l’organisation du projet</text>
  </threadedComment>
</ThreadedComments>
</file>

<file path=xl/threadedComments/threadedComment6.xml><?xml version="1.0" encoding="utf-8"?>
<ThreadedComments xmlns="http://schemas.microsoft.com/office/spreadsheetml/2018/threadedcomments" xmlns:x="http://schemas.openxmlformats.org/spreadsheetml/2006/main">
  <threadedComment ref="C7" dT="2025-05-08T12:12:07.21" personId="{00000000-0000-0000-0000-000000000000}" id="{F97A0917-3CB5-4268-971B-C496AE112F02}">
    <text>Détermination des objectifs généraux du projet et des états existant et visé</text>
  </threadedComment>
  <threadedComment ref="C8" dT="2025-05-08T12:12:19.09" personId="{00000000-0000-0000-0000-000000000000}" id="{28AE7B83-3647-433A-A9FB-986B1278093F}">
    <text xml:space="preserve">Détermination des objectifs de l’évaluation SNBS
</text>
  </threadedComment>
  <threadedComment ref="C9" dT="2025-05-08T12:12:32.18" personId="{00000000-0000-0000-0000-000000000000}" id="{A4C66563-F0CB-4EF5-BC3A-6C05EEA6DF3A}">
    <text>Définition du périmètre spatial et temporel de l’évaluation SNBS</text>
  </threadedComment>
</ThreadedComments>
</file>

<file path=xl/threadedComments/threadedComment7.xml><?xml version="1.0" encoding="utf-8"?>
<ThreadedComments xmlns="http://schemas.microsoft.com/office/spreadsheetml/2018/threadedcomments" xmlns:x="http://schemas.openxmlformats.org/spreadsheetml/2006/main">
  <threadedComment ref="C7" dT="2025-05-08T12:13:14.21" personId="{00000000-0000-0000-0000-000000000000}" id="{2FA480AC-717B-4876-92EC-0FCA7881F519}">
    <text>Identification des conflits d’objectifs et risques et recherche de solutions</text>
  </threadedComment>
  <threadedComment ref="C8" dT="2025-05-08T12:13:25.95" personId="{00000000-0000-0000-0000-000000000000}" id="{46CAEB06-88D2-484B-888B-24CC1E3AF2B1}">
    <text>Identification et exploitation des synergies et opportunités</text>
  </threadedComment>
</ThreadedComments>
</file>

<file path=xl/threadedComments/threadedComment8.xml><?xml version="1.0" encoding="utf-8"?>
<ThreadedComments xmlns="http://schemas.microsoft.com/office/spreadsheetml/2018/threadedcomments" xmlns:x="http://schemas.openxmlformats.org/spreadsheetml/2006/main">
  <threadedComment ref="C7" dT="2025-05-08T12:14:46.14" personId="{00000000-0000-0000-0000-000000000000}" id="{221D59DE-B309-46A5-B865-FDF07271A58F}">
    <text>Coordination du projet avec les exigences de l’aménagement du territoire</text>
  </threadedComment>
  <threadedComment ref="C8" dT="2025-05-08T12:14:56.06" personId="{00000000-0000-0000-0000-000000000000}" id="{D389209B-120E-41F2-8781-45481C6A55EC}">
    <text>Préserver les paysages, les sites construits et l’espace culturel</text>
  </threadedComment>
</ThreadedComments>
</file>

<file path=xl/threadedComments/threadedComment9.xml><?xml version="1.0" encoding="utf-8"?>
<ThreadedComments xmlns="http://schemas.microsoft.com/office/spreadsheetml/2018/threadedcomments" xmlns:x="http://schemas.openxmlformats.org/spreadsheetml/2006/main">
  <threadedComment ref="C7" dT="2025-05-08T12:15:11.24" personId="{00000000-0000-0000-0000-000000000000}" id="{EB930B65-62FC-40D6-8E01-01EABCBF432D}">
    <text xml:space="preserve">Sauvegarde et valorisation des liaisons fonctionnelles dans les environs du projet
</text>
  </threadedComment>
  <threadedComment ref="C8" dT="2025-05-08T12:15:22.08" personId="{00000000-0000-0000-0000-000000000000}" id="{09FCFD70-B01A-4022-B66B-5879479F2666}">
    <text>Maintien de l’espace public et des espaces ouverts et de détente</text>
  </threadedComment>
  <threadedComment ref="C9" dT="2025-05-08T12:15:32.19" personId="{00000000-0000-0000-0000-000000000000}" id="{FFA60887-0A13-4811-97C0-0BD82290A194}">
    <text xml:space="preserve">Préserver la vue et le panorama pour les riverains
</text>
  </threadedComment>
</ThreadedComments>
</file>

<file path=xl/worksheets/_rels/sheet1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printerSettings" Target="../printerSettings/printerSettings13.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5.xml"/><Relationship Id="rId5" Type="http://schemas.openxmlformats.org/officeDocument/2006/relationships/comments" Target="../comments5.xml"/><Relationship Id="rId4" Type="http://schemas.openxmlformats.org/officeDocument/2006/relationships/vmlDrawing" Target="../drawings/vmlDrawing19.v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printerSettings" Target="../printerSettings/printerSettings14.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6.xml"/><Relationship Id="rId5" Type="http://schemas.openxmlformats.org/officeDocument/2006/relationships/comments" Target="../comments6.xml"/><Relationship Id="rId4" Type="http://schemas.openxmlformats.org/officeDocument/2006/relationships/vmlDrawing" Target="../drawings/vmlDrawing21.v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printerSettings" Target="../printerSettings/printerSettings15.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7.xml"/><Relationship Id="rId5" Type="http://schemas.openxmlformats.org/officeDocument/2006/relationships/comments" Target="../comments7.xml"/><Relationship Id="rId4" Type="http://schemas.openxmlformats.org/officeDocument/2006/relationships/vmlDrawing" Target="../drawings/vmlDrawing23.v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printerSettings" Target="../printerSettings/printerSettings16.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8.xml"/><Relationship Id="rId5" Type="http://schemas.openxmlformats.org/officeDocument/2006/relationships/comments" Target="../comments8.xml"/><Relationship Id="rId4" Type="http://schemas.openxmlformats.org/officeDocument/2006/relationships/vmlDrawing" Target="../drawings/vmlDrawing25.v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printerSettings" Target="../printerSettings/printerSettings17.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9.xml"/><Relationship Id="rId5" Type="http://schemas.openxmlformats.org/officeDocument/2006/relationships/comments" Target="../comments9.xml"/><Relationship Id="rId4" Type="http://schemas.openxmlformats.org/officeDocument/2006/relationships/vmlDrawing" Target="../drawings/vmlDrawing27.v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printerSettings" Target="../printerSettings/printerSettings18.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0.xml"/><Relationship Id="rId5" Type="http://schemas.openxmlformats.org/officeDocument/2006/relationships/comments" Target="../comments10.xml"/><Relationship Id="rId4" Type="http://schemas.openxmlformats.org/officeDocument/2006/relationships/vmlDrawing" Target="../drawings/vmlDrawing29.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printerSettings" Target="../printerSettings/printerSettings19.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1.xml"/><Relationship Id="rId5" Type="http://schemas.openxmlformats.org/officeDocument/2006/relationships/comments" Target="../comments11.xml"/><Relationship Id="rId4" Type="http://schemas.openxmlformats.org/officeDocument/2006/relationships/vmlDrawing" Target="../drawings/vmlDrawing31.v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printerSettings" Target="../printerSettings/printerSettings20.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2.xml"/><Relationship Id="rId5" Type="http://schemas.openxmlformats.org/officeDocument/2006/relationships/comments" Target="../comments12.xml"/><Relationship Id="rId4" Type="http://schemas.openxmlformats.org/officeDocument/2006/relationships/vmlDrawing" Target="../drawings/vmlDrawing33.v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printerSettings" Target="../printerSettings/printerSettings21.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3.xml"/><Relationship Id="rId5" Type="http://schemas.openxmlformats.org/officeDocument/2006/relationships/comments" Target="../comments13.xml"/><Relationship Id="rId4" Type="http://schemas.openxmlformats.org/officeDocument/2006/relationships/vmlDrawing" Target="../drawings/vmlDrawing35.v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36.vml"/><Relationship Id="rId2" Type="http://schemas.openxmlformats.org/officeDocument/2006/relationships/printerSettings" Target="../printerSettings/printerSettings22.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4.xml"/><Relationship Id="rId5" Type="http://schemas.openxmlformats.org/officeDocument/2006/relationships/comments" Target="../comments14.xml"/><Relationship Id="rId4" Type="http://schemas.openxmlformats.org/officeDocument/2006/relationships/vmlDrawing" Target="../drawings/vmlDrawing37.v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38.vml"/><Relationship Id="rId2" Type="http://schemas.openxmlformats.org/officeDocument/2006/relationships/printerSettings" Target="../printerSettings/printerSettings23.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5.xml"/><Relationship Id="rId5" Type="http://schemas.openxmlformats.org/officeDocument/2006/relationships/comments" Target="../comments15.xml"/><Relationship Id="rId4" Type="http://schemas.openxmlformats.org/officeDocument/2006/relationships/vmlDrawing" Target="../drawings/vmlDrawing39.v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40.vml"/><Relationship Id="rId2" Type="http://schemas.openxmlformats.org/officeDocument/2006/relationships/printerSettings" Target="../printerSettings/printerSettings24.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6.xml"/><Relationship Id="rId5" Type="http://schemas.openxmlformats.org/officeDocument/2006/relationships/comments" Target="../comments16.xml"/><Relationship Id="rId4" Type="http://schemas.openxmlformats.org/officeDocument/2006/relationships/vmlDrawing" Target="../drawings/vmlDrawing41.v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42.vml"/><Relationship Id="rId2" Type="http://schemas.openxmlformats.org/officeDocument/2006/relationships/printerSettings" Target="../printerSettings/printerSettings25.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7.xml"/><Relationship Id="rId5" Type="http://schemas.openxmlformats.org/officeDocument/2006/relationships/comments" Target="../comments17.xml"/><Relationship Id="rId4" Type="http://schemas.openxmlformats.org/officeDocument/2006/relationships/vmlDrawing" Target="../drawings/vmlDrawing43.v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44.vml"/><Relationship Id="rId2" Type="http://schemas.openxmlformats.org/officeDocument/2006/relationships/printerSettings" Target="../printerSettings/printerSettings26.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8.xml"/><Relationship Id="rId5" Type="http://schemas.openxmlformats.org/officeDocument/2006/relationships/comments" Target="../comments18.xml"/><Relationship Id="rId4" Type="http://schemas.openxmlformats.org/officeDocument/2006/relationships/vmlDrawing" Target="../drawings/vmlDrawing45.v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46.vml"/><Relationship Id="rId2" Type="http://schemas.openxmlformats.org/officeDocument/2006/relationships/printerSettings" Target="../printerSettings/printerSettings27.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9.xml"/><Relationship Id="rId5" Type="http://schemas.openxmlformats.org/officeDocument/2006/relationships/comments" Target="../comments19.xml"/><Relationship Id="rId4" Type="http://schemas.openxmlformats.org/officeDocument/2006/relationships/vmlDrawing" Target="../drawings/vmlDrawing47.v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48.vml"/><Relationship Id="rId2" Type="http://schemas.openxmlformats.org/officeDocument/2006/relationships/printerSettings" Target="../printerSettings/printerSettings28.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0.xml"/><Relationship Id="rId5" Type="http://schemas.openxmlformats.org/officeDocument/2006/relationships/comments" Target="../comments20.xml"/><Relationship Id="rId4" Type="http://schemas.openxmlformats.org/officeDocument/2006/relationships/vmlDrawing" Target="../drawings/vmlDrawing49.v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vmlDrawing" Target="../drawings/vmlDrawing2.v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3.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50.vml"/><Relationship Id="rId2" Type="http://schemas.openxmlformats.org/officeDocument/2006/relationships/printerSettings" Target="../printerSettings/printerSettings29.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1.xml"/><Relationship Id="rId5" Type="http://schemas.openxmlformats.org/officeDocument/2006/relationships/comments" Target="../comments21.xml"/><Relationship Id="rId4" Type="http://schemas.openxmlformats.org/officeDocument/2006/relationships/vmlDrawing" Target="../drawings/vmlDrawing51.v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52.vml"/><Relationship Id="rId2" Type="http://schemas.openxmlformats.org/officeDocument/2006/relationships/printerSettings" Target="../printerSettings/printerSettings30.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2.xml"/><Relationship Id="rId5" Type="http://schemas.openxmlformats.org/officeDocument/2006/relationships/comments" Target="../comments22.xml"/><Relationship Id="rId4" Type="http://schemas.openxmlformats.org/officeDocument/2006/relationships/vmlDrawing" Target="../drawings/vmlDrawing53.v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54.vml"/><Relationship Id="rId2" Type="http://schemas.openxmlformats.org/officeDocument/2006/relationships/printerSettings" Target="../printerSettings/printerSettings31.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3.xml"/><Relationship Id="rId5" Type="http://schemas.openxmlformats.org/officeDocument/2006/relationships/comments" Target="../comments23.xml"/><Relationship Id="rId4" Type="http://schemas.openxmlformats.org/officeDocument/2006/relationships/vmlDrawing" Target="../drawings/vmlDrawing55.v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56.vml"/><Relationship Id="rId2" Type="http://schemas.openxmlformats.org/officeDocument/2006/relationships/printerSettings" Target="../printerSettings/printerSettings32.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4.xml"/><Relationship Id="rId5" Type="http://schemas.openxmlformats.org/officeDocument/2006/relationships/comments" Target="../comments24.xml"/><Relationship Id="rId4" Type="http://schemas.openxmlformats.org/officeDocument/2006/relationships/vmlDrawing" Target="../drawings/vmlDrawing57.v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58.vml"/><Relationship Id="rId2" Type="http://schemas.openxmlformats.org/officeDocument/2006/relationships/printerSettings" Target="../printerSettings/printerSettings33.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5.xml"/><Relationship Id="rId5" Type="http://schemas.openxmlformats.org/officeDocument/2006/relationships/comments" Target="../comments25.xml"/><Relationship Id="rId4" Type="http://schemas.openxmlformats.org/officeDocument/2006/relationships/vmlDrawing" Target="../drawings/vmlDrawing59.v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60.vml"/><Relationship Id="rId2" Type="http://schemas.openxmlformats.org/officeDocument/2006/relationships/printerSettings" Target="../printerSettings/printerSettings34.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6.xml"/><Relationship Id="rId5" Type="http://schemas.openxmlformats.org/officeDocument/2006/relationships/comments" Target="../comments26.xml"/><Relationship Id="rId4" Type="http://schemas.openxmlformats.org/officeDocument/2006/relationships/vmlDrawing" Target="../drawings/vmlDrawing61.v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62.vml"/><Relationship Id="rId2" Type="http://schemas.openxmlformats.org/officeDocument/2006/relationships/printerSettings" Target="../printerSettings/printerSettings35.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7.xml"/><Relationship Id="rId5" Type="http://schemas.openxmlformats.org/officeDocument/2006/relationships/comments" Target="../comments27.xml"/><Relationship Id="rId4" Type="http://schemas.openxmlformats.org/officeDocument/2006/relationships/vmlDrawing" Target="../drawings/vmlDrawing63.v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64.vml"/><Relationship Id="rId2" Type="http://schemas.openxmlformats.org/officeDocument/2006/relationships/printerSettings" Target="../printerSettings/printerSettings36.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8.xml"/><Relationship Id="rId5" Type="http://schemas.openxmlformats.org/officeDocument/2006/relationships/comments" Target="../comments28.xml"/><Relationship Id="rId4" Type="http://schemas.openxmlformats.org/officeDocument/2006/relationships/vmlDrawing" Target="../drawings/vmlDrawing65.vml"/></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66.vml"/><Relationship Id="rId2" Type="http://schemas.openxmlformats.org/officeDocument/2006/relationships/printerSettings" Target="../printerSettings/printerSettings37.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9.xml"/><Relationship Id="rId5" Type="http://schemas.openxmlformats.org/officeDocument/2006/relationships/comments" Target="../comments29.xml"/><Relationship Id="rId4" Type="http://schemas.openxmlformats.org/officeDocument/2006/relationships/vmlDrawing" Target="../drawings/vmlDrawing67.vml"/></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68.vml"/><Relationship Id="rId2" Type="http://schemas.openxmlformats.org/officeDocument/2006/relationships/printerSettings" Target="../printerSettings/printerSettings38.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30.xml"/><Relationship Id="rId5" Type="http://schemas.openxmlformats.org/officeDocument/2006/relationships/comments" Target="../comments30.xml"/><Relationship Id="rId4" Type="http://schemas.openxmlformats.org/officeDocument/2006/relationships/vmlDrawing" Target="../drawings/vmlDrawing69.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70.vml"/><Relationship Id="rId2" Type="http://schemas.openxmlformats.org/officeDocument/2006/relationships/printerSettings" Target="../printerSettings/printerSettings39.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31.xml"/><Relationship Id="rId5" Type="http://schemas.openxmlformats.org/officeDocument/2006/relationships/comments" Target="../comments31.xml"/><Relationship Id="rId4" Type="http://schemas.openxmlformats.org/officeDocument/2006/relationships/vmlDrawing" Target="../drawings/vmlDrawing71.vml"/></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72.vml"/><Relationship Id="rId2" Type="http://schemas.openxmlformats.org/officeDocument/2006/relationships/printerSettings" Target="../printerSettings/printerSettings40.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32.xml"/><Relationship Id="rId5" Type="http://schemas.openxmlformats.org/officeDocument/2006/relationships/comments" Target="../comments32.xml"/><Relationship Id="rId4" Type="http://schemas.openxmlformats.org/officeDocument/2006/relationships/vmlDrawing" Target="../drawings/vmlDrawing73.vml"/></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74.vml"/><Relationship Id="rId2" Type="http://schemas.openxmlformats.org/officeDocument/2006/relationships/printerSettings" Target="../printerSettings/printerSettings41.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33.xml"/><Relationship Id="rId5" Type="http://schemas.openxmlformats.org/officeDocument/2006/relationships/comments" Target="../comments33.xml"/><Relationship Id="rId4" Type="http://schemas.openxmlformats.org/officeDocument/2006/relationships/vmlDrawing" Target="../drawings/vmlDrawing75.vml"/></Relationships>
</file>

<file path=xl/worksheets/_rels/sheet43.xml.rels><?xml version="1.0" encoding="UTF-8" standalone="yes"?>
<Relationships xmlns="http://schemas.openxmlformats.org/package/2006/relationships"><Relationship Id="rId2" Type="http://schemas.openxmlformats.org/officeDocument/2006/relationships/vmlDrawing" Target="../drawings/vmlDrawing76.vml"/><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4.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5.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6.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93EC1-228D-4F7B-9F0F-23E51898902E}">
  <sheetPr codeName="Feuil2">
    <tabColor rgb="FFFFC000"/>
  </sheetPr>
  <dimension ref="A1"/>
  <sheetViews>
    <sheetView workbookViewId="0">
      <selection activeCell="F32" sqref="F32"/>
    </sheetView>
  </sheetViews>
  <sheetFormatPr baseColWidth="10" defaultRowHeight="15" x14ac:dyDescent="0.25"/>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Feuil11">
    <tabColor rgb="FFFFFF00"/>
  </sheetPr>
  <dimension ref="A1:J46"/>
  <sheetViews>
    <sheetView showGridLines="0" view="pageLayout" zoomScaleNormal="100" workbookViewId="0">
      <selection activeCell="I28" sqref="I28"/>
    </sheetView>
  </sheetViews>
  <sheetFormatPr baseColWidth="10" defaultColWidth="10.85546875" defaultRowHeight="16.5" x14ac:dyDescent="0.3"/>
  <cols>
    <col min="1" max="1" width="14.28515625" style="324" customWidth="1"/>
    <col min="2" max="2" width="20.140625" style="325" customWidth="1"/>
    <col min="3" max="3" width="52.28515625" style="325" customWidth="1"/>
    <col min="4" max="4" width="9.42578125" style="165" customWidth="1"/>
    <col min="5" max="5" width="30" style="165" customWidth="1"/>
    <col min="6" max="6" width="24.7109375" style="165" customWidth="1"/>
    <col min="7" max="7" width="11.28515625" style="165" customWidth="1"/>
    <col min="8" max="8" width="11.42578125" style="326" customWidth="1"/>
    <col min="9" max="9" width="11.140625" style="165" customWidth="1"/>
    <col min="10" max="10" width="9.42578125" style="165" customWidth="1"/>
    <col min="11" max="16384" width="10.85546875" style="165"/>
  </cols>
  <sheetData>
    <row r="1" spans="1:10" x14ac:dyDescent="0.3">
      <c r="A1" s="32"/>
      <c r="B1" s="14"/>
      <c r="C1" s="14"/>
      <c r="D1" s="5"/>
      <c r="E1" s="5"/>
      <c r="F1" s="5"/>
      <c r="G1" s="5"/>
      <c r="H1" s="87"/>
      <c r="I1" s="5"/>
      <c r="J1" s="5"/>
    </row>
    <row r="2" spans="1:10" x14ac:dyDescent="0.3">
      <c r="A2" s="32"/>
      <c r="B2" s="327"/>
      <c r="C2" s="328"/>
      <c r="D2" s="5"/>
      <c r="E2" s="329"/>
      <c r="F2" s="5"/>
      <c r="G2" s="5"/>
      <c r="H2" s="87"/>
      <c r="I2" s="5"/>
      <c r="J2" s="5"/>
    </row>
    <row r="3" spans="1:10" x14ac:dyDescent="0.3">
      <c r="A3" s="32"/>
      <c r="B3" s="327"/>
      <c r="C3" s="328"/>
      <c r="D3" s="5"/>
      <c r="E3" s="329"/>
      <c r="F3" s="5"/>
      <c r="G3" s="5"/>
      <c r="H3" s="87"/>
      <c r="I3" s="5"/>
      <c r="J3" s="5"/>
    </row>
    <row r="4" spans="1:10" x14ac:dyDescent="0.3">
      <c r="A4" s="32"/>
      <c r="B4" s="327"/>
      <c r="C4" s="328"/>
      <c r="D4" s="5"/>
      <c r="E4" s="329"/>
      <c r="F4" s="5"/>
      <c r="G4" s="5"/>
      <c r="H4" s="87"/>
      <c r="I4" s="5"/>
      <c r="J4" s="5"/>
    </row>
    <row r="5" spans="1:10" x14ac:dyDescent="0.3">
      <c r="A5" s="330" t="s">
        <v>156</v>
      </c>
      <c r="B5" s="327"/>
      <c r="C5" s="328"/>
      <c r="D5" s="5"/>
      <c r="E5" s="329"/>
      <c r="F5" s="5"/>
      <c r="G5" s="5"/>
      <c r="H5" s="87"/>
      <c r="I5" s="5"/>
      <c r="J5" s="5"/>
    </row>
    <row r="6" spans="1:10" x14ac:dyDescent="0.3">
      <c r="A6" s="1"/>
      <c r="B6" s="327"/>
      <c r="C6" s="328"/>
      <c r="D6" s="5"/>
      <c r="E6" s="329"/>
      <c r="F6" s="5"/>
      <c r="G6" s="5"/>
      <c r="H6" s="87"/>
      <c r="I6" s="5"/>
      <c r="J6" s="5"/>
    </row>
    <row r="7" spans="1:10" x14ac:dyDescent="0.3">
      <c r="A7" s="1"/>
      <c r="B7" s="327"/>
      <c r="C7" s="328"/>
      <c r="D7" s="5"/>
      <c r="E7" s="329"/>
      <c r="F7" s="5"/>
      <c r="G7" s="5"/>
      <c r="H7" s="87"/>
      <c r="I7" s="5"/>
      <c r="J7" s="5"/>
    </row>
    <row r="8" spans="1:10" x14ac:dyDescent="0.3">
      <c r="A8" s="1"/>
      <c r="B8" s="327"/>
      <c r="C8" s="328"/>
      <c r="D8" s="5"/>
      <c r="E8" s="329"/>
      <c r="F8" s="5"/>
      <c r="G8" s="5"/>
      <c r="H8" s="87"/>
      <c r="I8" s="5"/>
      <c r="J8" s="5"/>
    </row>
    <row r="9" spans="1:10" x14ac:dyDescent="0.3">
      <c r="A9" s="1"/>
      <c r="B9" s="327"/>
      <c r="C9" s="328"/>
      <c r="D9" s="5"/>
      <c r="E9" s="329"/>
      <c r="F9" s="5"/>
      <c r="G9" s="5"/>
      <c r="H9" s="87"/>
      <c r="I9" s="5"/>
      <c r="J9" s="5"/>
    </row>
    <row r="10" spans="1:10" x14ac:dyDescent="0.3">
      <c r="A10" s="330" t="s">
        <v>157</v>
      </c>
      <c r="B10" s="327"/>
      <c r="C10" s="328"/>
      <c r="D10" s="5"/>
      <c r="E10" s="329"/>
      <c r="F10" s="5"/>
      <c r="G10" s="5"/>
      <c r="H10" s="87"/>
      <c r="I10" s="5"/>
      <c r="J10" s="5"/>
    </row>
    <row r="11" spans="1:10" x14ac:dyDescent="0.3">
      <c r="A11" s="1"/>
      <c r="B11" s="327"/>
      <c r="C11" s="328"/>
      <c r="D11" s="5"/>
      <c r="E11" s="329"/>
      <c r="F11" s="5"/>
      <c r="G11" s="5"/>
      <c r="H11" s="87"/>
      <c r="I11" s="5"/>
      <c r="J11" s="5"/>
    </row>
    <row r="12" spans="1:10" x14ac:dyDescent="0.3">
      <c r="A12" s="1"/>
      <c r="B12" s="327"/>
      <c r="C12" s="328"/>
      <c r="D12" s="5"/>
      <c r="E12" s="329"/>
      <c r="F12" s="5"/>
      <c r="G12" s="5"/>
      <c r="H12" s="87"/>
      <c r="I12" s="5"/>
      <c r="J12" s="5"/>
    </row>
    <row r="13" spans="1:10" x14ac:dyDescent="0.3">
      <c r="A13" s="1"/>
      <c r="B13" s="327"/>
      <c r="C13" s="328"/>
      <c r="D13" s="5"/>
      <c r="E13" s="329"/>
      <c r="F13" s="5"/>
      <c r="G13" s="5"/>
      <c r="H13" s="87"/>
      <c r="I13" s="5"/>
      <c r="J13" s="5"/>
    </row>
    <row r="14" spans="1:10" ht="13.5" customHeight="1" x14ac:dyDescent="0.3">
      <c r="A14" s="32"/>
      <c r="B14" s="327"/>
      <c r="C14" s="328"/>
      <c r="D14" s="5"/>
      <c r="E14" s="329"/>
      <c r="F14" s="5"/>
      <c r="G14" s="5"/>
      <c r="H14" s="5"/>
      <c r="I14" s="5"/>
      <c r="J14" s="5"/>
    </row>
    <row r="15" spans="1:10" ht="13.5" customHeight="1" x14ac:dyDescent="0.3">
      <c r="A15" s="330" t="s">
        <v>158</v>
      </c>
      <c r="B15" s="331"/>
      <c r="C15" s="332"/>
      <c r="D15" s="97"/>
      <c r="E15" s="329"/>
      <c r="F15" s="5"/>
      <c r="G15" s="5"/>
      <c r="H15" s="5"/>
      <c r="I15" s="5"/>
      <c r="J15" s="5"/>
    </row>
    <row r="16" spans="1:10" ht="13.5" customHeight="1" x14ac:dyDescent="0.3">
      <c r="A16" s="32"/>
      <c r="B16" s="333"/>
      <c r="C16" s="334"/>
      <c r="D16" s="98"/>
      <c r="E16" s="329"/>
      <c r="F16" s="5"/>
      <c r="G16" s="5"/>
      <c r="H16" s="5"/>
      <c r="I16" s="5"/>
      <c r="J16" s="5"/>
    </row>
    <row r="17" spans="1:10" ht="13.5" customHeight="1" x14ac:dyDescent="0.3">
      <c r="A17" s="330" t="s">
        <v>177</v>
      </c>
      <c r="B17" s="335"/>
      <c r="C17" s="336"/>
      <c r="D17" s="337"/>
      <c r="E17" s="338"/>
      <c r="F17" s="339"/>
      <c r="G17" s="339"/>
      <c r="H17" s="339"/>
      <c r="I17" s="339"/>
      <c r="J17" s="339"/>
    </row>
    <row r="18" spans="1:10" ht="14.25" customHeight="1" x14ac:dyDescent="0.3">
      <c r="A18" s="34"/>
      <c r="B18" s="335"/>
      <c r="C18" s="336"/>
      <c r="D18" s="337"/>
      <c r="E18" s="338"/>
      <c r="F18" s="339"/>
      <c r="G18" s="339"/>
      <c r="H18" s="339"/>
      <c r="I18" s="339"/>
      <c r="J18" s="339"/>
    </row>
    <row r="19" spans="1:10" ht="13.5" customHeight="1" x14ac:dyDescent="0.3">
      <c r="A19" s="34"/>
      <c r="B19" s="333"/>
      <c r="C19" s="340"/>
      <c r="D19" s="98"/>
      <c r="E19" s="329"/>
      <c r="F19" s="5"/>
      <c r="G19" s="5"/>
      <c r="H19" s="5"/>
      <c r="I19" s="5"/>
      <c r="J19" s="5"/>
    </row>
    <row r="20" spans="1:10" ht="14.25" customHeight="1" x14ac:dyDescent="0.3">
      <c r="A20" s="34"/>
      <c r="B20" s="98"/>
      <c r="C20" s="98"/>
      <c r="D20" s="98"/>
      <c r="E20" s="5"/>
      <c r="F20" s="5"/>
      <c r="G20" s="5"/>
      <c r="H20" s="87"/>
      <c r="I20" s="5"/>
      <c r="J20" s="5"/>
    </row>
    <row r="21" spans="1:10" ht="13.5" customHeight="1" x14ac:dyDescent="0.4">
      <c r="A21" s="34"/>
      <c r="B21" s="98"/>
      <c r="C21" s="98"/>
      <c r="D21" s="98"/>
      <c r="E21" s="5"/>
      <c r="F21" s="341" t="s">
        <v>178</v>
      </c>
      <c r="G21" s="342" t="s">
        <v>108</v>
      </c>
      <c r="H21" s="11" t="s">
        <v>246</v>
      </c>
      <c r="I21" s="5"/>
      <c r="J21" s="5"/>
    </row>
    <row r="22" spans="1:10" ht="13.5" customHeight="1" x14ac:dyDescent="0.3">
      <c r="A22" s="34"/>
      <c r="B22" s="41"/>
      <c r="C22" s="41"/>
      <c r="D22" s="41"/>
      <c r="E22" s="5"/>
      <c r="F22" s="343"/>
      <c r="G22" s="343"/>
      <c r="H22" s="11" t="s">
        <v>179</v>
      </c>
      <c r="I22" s="5"/>
      <c r="J22" s="5"/>
    </row>
    <row r="23" spans="1:10" ht="13.5" customHeight="1" x14ac:dyDescent="0.3">
      <c r="A23" s="34"/>
      <c r="B23" s="41"/>
      <c r="C23" s="41"/>
      <c r="D23" s="41"/>
      <c r="E23" s="5"/>
      <c r="F23" s="343"/>
      <c r="G23" s="343"/>
      <c r="H23" s="11" t="s">
        <v>177</v>
      </c>
      <c r="I23" s="5"/>
      <c r="J23" s="5"/>
    </row>
    <row r="24" spans="1:10" ht="13.5" customHeight="1" x14ac:dyDescent="0.3">
      <c r="A24" s="97" t="s">
        <v>116</v>
      </c>
      <c r="B24" s="87"/>
      <c r="C24" s="87"/>
      <c r="D24" s="41"/>
      <c r="E24" s="5"/>
      <c r="F24" s="5"/>
      <c r="G24" s="5"/>
      <c r="H24" s="5"/>
      <c r="I24" s="5"/>
      <c r="J24" s="5"/>
    </row>
    <row r="25" spans="1:10" ht="13.5" customHeight="1" x14ac:dyDescent="0.3">
      <c r="A25" s="344" t="str">
        <f>'Vue d''ensemble'!F8</f>
        <v>R 1.1</v>
      </c>
      <c r="B25" s="555" t="str">
        <f>'Vue d''ensemble'!G8</f>
        <v>Utilisation du SNBS Infrastructure</v>
      </c>
      <c r="C25" s="555"/>
      <c r="D25" s="345" t="str">
        <f>'Vue d''ensemble'!F20</f>
        <v>W 1.1</v>
      </c>
      <c r="E25" s="555" t="str">
        <f>'Vue d''ensemble'!G20</f>
        <v>Efficience du cycle de vie</v>
      </c>
      <c r="F25" s="555"/>
      <c r="G25" s="5"/>
      <c r="H25" s="5"/>
      <c r="I25" s="5"/>
      <c r="J25" s="5"/>
    </row>
    <row r="26" spans="1:10" ht="13.5" customHeight="1" x14ac:dyDescent="0.3">
      <c r="A26" s="344" t="str">
        <f>'Vue d''ensemble'!F9</f>
        <v>R 1.2</v>
      </c>
      <c r="B26" s="555" t="str">
        <f>'Vue d''ensemble'!G9</f>
        <v>Objectifs et limites du système</v>
      </c>
      <c r="C26" s="555"/>
      <c r="D26" s="345" t="str">
        <f>'Vue d''ensemble'!F21</f>
        <v>W 1.2</v>
      </c>
      <c r="E26" s="555" t="str">
        <f>'Vue d''ensemble'!G21</f>
        <v>Capacité d’adaptation, démontabilité et réemploi</v>
      </c>
      <c r="F26" s="555"/>
      <c r="G26" s="5"/>
      <c r="H26" s="5"/>
      <c r="I26" s="5"/>
      <c r="J26" s="5"/>
    </row>
    <row r="27" spans="1:10" ht="13.5" customHeight="1" x14ac:dyDescent="0.3">
      <c r="A27" s="344" t="str">
        <f>'Vue d''ensemble'!F10</f>
        <v>R 1.3</v>
      </c>
      <c r="B27" s="555" t="str">
        <f>'Vue d''ensemble'!G10</f>
        <v>Conflits d'objectifs et synergies</v>
      </c>
      <c r="C27" s="555"/>
      <c r="D27" s="345" t="str">
        <f>'Vue d''ensemble'!F22</f>
        <v>W 2.1</v>
      </c>
      <c r="E27" s="555" t="str">
        <f>'Vue d''ensemble'!G22</f>
        <v>Coûts et avantages externes</v>
      </c>
      <c r="F27" s="555"/>
      <c r="G27" s="5"/>
      <c r="H27" s="5"/>
      <c r="I27" s="5"/>
      <c r="J27" s="5"/>
    </row>
    <row r="28" spans="1:10" ht="13.5" customHeight="1" x14ac:dyDescent="0.3">
      <c r="A28" s="346"/>
      <c r="B28" s="555"/>
      <c r="C28" s="555"/>
      <c r="D28" s="345" t="str">
        <f>'Vue d''ensemble'!F23</f>
        <v>W 2.2</v>
      </c>
      <c r="E28" s="555" t="str">
        <f>'Vue d''ensemble'!G23</f>
        <v>Valeur ajoutée régionale</v>
      </c>
      <c r="F28" s="555"/>
      <c r="G28" s="5"/>
      <c r="H28" s="5"/>
      <c r="I28" s="5"/>
      <c r="J28" s="5"/>
    </row>
    <row r="29" spans="1:10" ht="13.5" customHeight="1" x14ac:dyDescent="0.3">
      <c r="A29" s="347" t="str">
        <f>'Vue d''ensemble'!F11</f>
        <v>G 1.1</v>
      </c>
      <c r="B29" s="555" t="str">
        <f>'Vue d''ensemble'!G11</f>
        <v>Aménagement du territoire, paysages, culture et patrimoine</v>
      </c>
      <c r="C29" s="555"/>
      <c r="D29" s="345" t="str">
        <f>'Vue d''ensemble'!F24</f>
        <v>W 2.3</v>
      </c>
      <c r="E29" s="555" t="str">
        <f>'Vue d''ensemble'!G24</f>
        <v>Valorisation de l'existant et multifonctionnalité</v>
      </c>
      <c r="F29" s="555"/>
      <c r="G29" s="5"/>
      <c r="H29" s="5"/>
      <c r="I29" s="5"/>
      <c r="J29" s="5"/>
    </row>
    <row r="30" spans="1:10" ht="13.5" customHeight="1" x14ac:dyDescent="0.3">
      <c r="A30" s="347" t="str">
        <f>'Vue d''ensemble'!F12</f>
        <v>G 1.2</v>
      </c>
      <c r="B30" s="555" t="str">
        <f>'Vue d''ensemble'!G12</f>
        <v>Qualité d'habitat et cohabitation</v>
      </c>
      <c r="C30" s="555"/>
      <c r="D30" s="345" t="str">
        <f>'Vue d''ensemble'!F25</f>
        <v>W 3.1</v>
      </c>
      <c r="E30" s="555" t="str">
        <f>'Vue d''ensemble'!G25</f>
        <v>Financement durable</v>
      </c>
      <c r="F30" s="555"/>
      <c r="G30" s="5"/>
      <c r="H30" s="5"/>
      <c r="I30" s="5"/>
      <c r="J30" s="5"/>
    </row>
    <row r="31" spans="1:10" ht="13.5" customHeight="1" x14ac:dyDescent="0.3">
      <c r="A31" s="347" t="str">
        <f>'Vue d''ensemble'!F13</f>
        <v>G 1.3</v>
      </c>
      <c r="B31" s="555" t="str">
        <f>'Vue d''ensemble'!G13</f>
        <v>Accessibilité et qualité de séjour</v>
      </c>
      <c r="C31" s="555"/>
      <c r="D31" s="346"/>
      <c r="E31" s="555"/>
      <c r="F31" s="555"/>
      <c r="G31" s="5"/>
      <c r="H31" s="5"/>
      <c r="I31" s="5"/>
      <c r="J31" s="5"/>
    </row>
    <row r="32" spans="1:10" ht="13.5" customHeight="1" x14ac:dyDescent="0.3">
      <c r="A32" s="347" t="str">
        <f>'Vue d''ensemble'!F14</f>
        <v>G 2.1</v>
      </c>
      <c r="B32" s="555" t="str">
        <f>'Vue d''ensemble'!G14</f>
        <v>Communication et participation</v>
      </c>
      <c r="C32" s="555"/>
      <c r="D32" s="348" t="str">
        <f>'Vue d''ensemble'!F26</f>
        <v>U 1.1</v>
      </c>
      <c r="E32" s="555" t="str">
        <f>'Vue d''ensemble'!G26</f>
        <v>Énergie</v>
      </c>
      <c r="F32" s="555"/>
      <c r="G32" s="5"/>
      <c r="H32" s="5"/>
      <c r="I32" s="5"/>
      <c r="J32" s="5"/>
    </row>
    <row r="33" spans="1:10" ht="13.5" customHeight="1" x14ac:dyDescent="0.3">
      <c r="A33" s="347" t="str">
        <f>'Vue d''ensemble'!F15</f>
        <v>G 2.2</v>
      </c>
      <c r="B33" s="555" t="str">
        <f>'Vue d''ensemble'!G15</f>
        <v>Intégrité et conditions de travail</v>
      </c>
      <c r="C33" s="555"/>
      <c r="D33" s="348" t="str">
        <f>'Vue d''ensemble'!F27</f>
        <v>U 1.2</v>
      </c>
      <c r="E33" s="555" t="str">
        <f>'Vue d''ensemble'!G27</f>
        <v>Gestion du sol et des surfaces</v>
      </c>
      <c r="F33" s="555"/>
      <c r="G33" s="5"/>
      <c r="H33" s="5"/>
      <c r="I33" s="5"/>
      <c r="J33" s="5"/>
    </row>
    <row r="34" spans="1:10" ht="13.5" customHeight="1" x14ac:dyDescent="0.3">
      <c r="A34" s="347" t="str">
        <f>'Vue d''ensemble'!F16</f>
        <v>G 2.3</v>
      </c>
      <c r="B34" s="555" t="str">
        <f>'Vue d''ensemble'!G16</f>
        <v>Sécurité juridique</v>
      </c>
      <c r="C34" s="555"/>
      <c r="D34" s="348" t="str">
        <f>'Vue d''ensemble'!F28</f>
        <v>U 1.3</v>
      </c>
      <c r="E34" s="555" t="str">
        <f>'Vue d''ensemble'!G28</f>
        <v>Sites pollués</v>
      </c>
      <c r="F34" s="555"/>
      <c r="G34" s="5"/>
      <c r="H34" s="5"/>
      <c r="I34" s="5"/>
      <c r="J34" s="5"/>
    </row>
    <row r="35" spans="1:10" ht="13.5" customHeight="1" x14ac:dyDescent="0.3">
      <c r="A35" s="347" t="str">
        <f>'Vue d''ensemble'!F17</f>
        <v>G 2.4</v>
      </c>
      <c r="B35" s="555" t="str">
        <f>'Vue d''ensemble'!G17</f>
        <v>Sobriété, équité et achats</v>
      </c>
      <c r="C35" s="555"/>
      <c r="D35" s="348" t="str">
        <f>'Vue d''ensemble'!F29</f>
        <v>U 1.4</v>
      </c>
      <c r="E35" s="555" t="str">
        <f>'Vue d''ensemble'!G29</f>
        <v>Gestion des déchets et matériaux produits par le chantier</v>
      </c>
      <c r="F35" s="555"/>
      <c r="G35" s="5"/>
      <c r="H35" s="5"/>
      <c r="I35" s="5"/>
      <c r="J35" s="5"/>
    </row>
    <row r="36" spans="1:10" s="324" customFormat="1" ht="13.5" customHeight="1" x14ac:dyDescent="0.25">
      <c r="A36" s="347" t="str">
        <f>'Vue d''ensemble'!F18</f>
        <v>G 3.1</v>
      </c>
      <c r="B36" s="555" t="str">
        <f>'Vue d''ensemble'!G18</f>
        <v>Sécurité et résilience</v>
      </c>
      <c r="C36" s="555"/>
      <c r="D36" s="348" t="str">
        <f>'Vue d''ensemble'!F30</f>
        <v>U 1.5</v>
      </c>
      <c r="E36" s="555" t="str">
        <f>'Vue d''ensemble'!G30</f>
        <v>Matériaux et ressources</v>
      </c>
      <c r="F36" s="555"/>
      <c r="G36" s="32"/>
      <c r="H36" s="32"/>
      <c r="I36" s="32"/>
      <c r="J36" s="32"/>
    </row>
    <row r="37" spans="1:10" ht="13.5" customHeight="1" x14ac:dyDescent="0.3">
      <c r="A37" s="347" t="str">
        <f>'Vue d''ensemble'!F19</f>
        <v>G 3.2</v>
      </c>
      <c r="B37" s="555" t="str">
        <f>'Vue d''ensemble'!G19</f>
        <v>Protection contre les agressions et la criminalité</v>
      </c>
      <c r="C37" s="555"/>
      <c r="D37" s="348" t="str">
        <f>'Vue d''ensemble'!F31</f>
        <v>U 2.1</v>
      </c>
      <c r="E37" s="555" t="str">
        <f>'Vue d''ensemble'!G31</f>
        <v>Climat</v>
      </c>
      <c r="F37" s="555"/>
      <c r="G37" s="5"/>
      <c r="H37" s="5"/>
      <c r="I37" s="5"/>
      <c r="J37" s="5"/>
    </row>
    <row r="38" spans="1:10" ht="13.5" customHeight="1" x14ac:dyDescent="0.3">
      <c r="A38" s="34"/>
      <c r="B38" s="41"/>
      <c r="C38" s="41"/>
      <c r="D38" s="348" t="str">
        <f>'Vue d''ensemble'!F32</f>
        <v>U 2.2</v>
      </c>
      <c r="E38" s="555" t="str">
        <f>'Vue d''ensemble'!G32</f>
        <v>Atteintes environnementales</v>
      </c>
      <c r="F38" s="555"/>
      <c r="G38" s="5"/>
      <c r="H38" s="5"/>
      <c r="I38" s="5"/>
      <c r="J38" s="5"/>
    </row>
    <row r="39" spans="1:10" ht="13.5" customHeight="1" x14ac:dyDescent="0.3">
      <c r="A39" s="32"/>
      <c r="B39" s="14"/>
      <c r="C39" s="14"/>
      <c r="D39" s="348" t="str">
        <f>'Vue d''ensemble'!F33</f>
        <v>U 2.3</v>
      </c>
      <c r="E39" s="555" t="str">
        <f>'Vue d''ensemble'!G33</f>
        <v>Eaux</v>
      </c>
      <c r="F39" s="555"/>
      <c r="G39" s="5"/>
      <c r="H39" s="5"/>
      <c r="I39" s="5"/>
      <c r="J39" s="5"/>
    </row>
    <row r="40" spans="1:10" ht="13.5" customHeight="1" x14ac:dyDescent="0.3">
      <c r="A40" s="32"/>
      <c r="B40" s="14"/>
      <c r="C40" s="14"/>
      <c r="D40" s="348" t="str">
        <f>'Vue d''ensemble'!F34</f>
        <v>U 2.4</v>
      </c>
      <c r="E40" s="555" t="str">
        <f>'Vue d''ensemble'!G34</f>
        <v>Habitats et biodiversité</v>
      </c>
      <c r="F40" s="555"/>
      <c r="G40" s="5"/>
      <c r="H40" s="5"/>
      <c r="I40" s="5"/>
      <c r="J40" s="5"/>
    </row>
    <row r="41" spans="1:10" ht="13.5" customHeight="1" x14ac:dyDescent="0.3">
      <c r="A41" s="32"/>
      <c r="B41" s="14"/>
      <c r="C41" s="14"/>
      <c r="D41" s="348" t="str">
        <f>'Vue d''ensemble'!F35</f>
        <v>U 3.1</v>
      </c>
      <c r="E41" s="555" t="str">
        <f>'Vue d''ensemble'!G35</f>
        <v>Dangers naturels</v>
      </c>
      <c r="F41" s="555"/>
      <c r="G41" s="5"/>
      <c r="H41" s="5"/>
      <c r="I41" s="5"/>
      <c r="J41" s="5"/>
    </row>
    <row r="42" spans="1:10" ht="13.5" customHeight="1" x14ac:dyDescent="0.3">
      <c r="A42" s="32"/>
      <c r="B42" s="14"/>
      <c r="C42" s="14"/>
      <c r="D42" s="348" t="str">
        <f>'Vue d''ensemble'!F36</f>
        <v>U 3.2</v>
      </c>
      <c r="E42" s="555" t="str">
        <f>'Vue d''ensemble'!G36</f>
        <v>Accidents majeurs et marchandises dangereuses</v>
      </c>
      <c r="F42" s="555"/>
      <c r="G42" s="5"/>
      <c r="H42" s="5"/>
      <c r="I42" s="5"/>
      <c r="J42" s="5"/>
    </row>
    <row r="43" spans="1:10" ht="13.5" customHeight="1" x14ac:dyDescent="0.3">
      <c r="A43" s="97"/>
      <c r="B43" s="14"/>
      <c r="C43" s="14"/>
      <c r="D43" s="5"/>
      <c r="E43" s="5"/>
      <c r="F43" s="5"/>
      <c r="G43" s="5"/>
      <c r="H43" s="5"/>
      <c r="I43" s="5"/>
      <c r="J43" s="5"/>
    </row>
    <row r="44" spans="1:10" ht="13.5" customHeight="1" x14ac:dyDescent="0.3">
      <c r="A44" s="5"/>
      <c r="B44" s="5"/>
      <c r="C44" s="5"/>
      <c r="D44" s="5"/>
      <c r="E44" s="5"/>
      <c r="F44" s="5"/>
      <c r="G44" s="5"/>
      <c r="H44" s="87"/>
      <c r="I44" s="5"/>
      <c r="J44" s="5"/>
    </row>
    <row r="45" spans="1:10" x14ac:dyDescent="0.3">
      <c r="A45" s="86"/>
      <c r="B45" s="99"/>
      <c r="C45" s="99"/>
      <c r="D45" s="32"/>
      <c r="E45" s="5"/>
      <c r="F45" s="5"/>
      <c r="G45" s="5"/>
      <c r="H45" s="87"/>
      <c r="I45" s="5"/>
      <c r="J45" s="5"/>
    </row>
    <row r="46" spans="1:10" ht="14.25" customHeight="1" x14ac:dyDescent="0.3">
      <c r="A46" s="41" t="s">
        <v>180</v>
      </c>
      <c r="B46" s="99"/>
      <c r="C46" s="99"/>
      <c r="D46" s="32"/>
      <c r="E46" s="5"/>
      <c r="F46" s="5"/>
      <c r="G46" s="5"/>
      <c r="H46" s="87"/>
      <c r="I46" s="5"/>
      <c r="J46" s="5"/>
    </row>
  </sheetData>
  <sheetProtection algorithmName="SHA-512" hashValue="Rsh880/QLLOY0sZLAGyarOExF+NoCAF9JaTHdGS159wQSbCr4LZqsVhxYgNMw047Qe+QJMCJk8JgnTHlbS+WHw==" saltValue="0Izkqb1bC1m1hOIhlFycyA==" spinCount="100000" sheet="1" formatCells="0" formatColumns="0" formatRows="0" insertColumns="0" insertRows="0" insertHyperlinks="0"/>
  <mergeCells count="31">
    <mergeCell ref="E40:F40"/>
    <mergeCell ref="E41:F41"/>
    <mergeCell ref="E42:F42"/>
    <mergeCell ref="E34:F34"/>
    <mergeCell ref="E35:F35"/>
    <mergeCell ref="E36:F36"/>
    <mergeCell ref="E37:F37"/>
    <mergeCell ref="E38:F38"/>
    <mergeCell ref="E39:F39"/>
    <mergeCell ref="B37:C37"/>
    <mergeCell ref="E25:F25"/>
    <mergeCell ref="E26:F26"/>
    <mergeCell ref="E27:F27"/>
    <mergeCell ref="E28:F28"/>
    <mergeCell ref="E29:F29"/>
    <mergeCell ref="E30:F30"/>
    <mergeCell ref="E31:F31"/>
    <mergeCell ref="E32:F32"/>
    <mergeCell ref="E33:F33"/>
    <mergeCell ref="B31:C31"/>
    <mergeCell ref="B32:C32"/>
    <mergeCell ref="B33:C33"/>
    <mergeCell ref="B34:C34"/>
    <mergeCell ref="B35:C35"/>
    <mergeCell ref="B36:C36"/>
    <mergeCell ref="B30:C30"/>
    <mergeCell ref="B25:C25"/>
    <mergeCell ref="B26:C26"/>
    <mergeCell ref="B27:C27"/>
    <mergeCell ref="B28:C28"/>
    <mergeCell ref="B29:C29"/>
  </mergeCells>
  <phoneticPr fontId="50" type="noConversion"/>
  <printOptions horizontalCentered="1" verticalCentered="1"/>
  <pageMargins left="0.70866141732283472" right="0.70866141732283472" top="1.1666666666666667" bottom="0.74803149606299213" header="0.31496062992125984" footer="0.31496062992125984"/>
  <pageSetup paperSize="8" scale="99" orientation="landscape" r:id="rId1"/>
  <headerFooter>
    <oddHeader>&amp;L&amp;"Arial Narrow,Normal"&amp;9&amp;K000000Outil d'évalulation v1.1&amp;C&amp;"Arial Narrow,Gras"&amp;14
Graphique indicateur
&amp;12 Résultats de l'évaluation SNBS Infrastructure&amp;R&amp;"Arial Narrow,Normal"&amp;G</oddHeader>
    <oddFooter>&amp;L&amp;"Arial Narrow,Normal"&amp;8&amp;F&amp;C&amp;"Arial Narrow,Normal"&amp;8&amp;P/&amp;N&amp;R&amp;"Arial Narrow,Normal"&amp;8&amp;D</oddFooter>
  </headerFooter>
  <drawing r:id="rId2"/>
  <legacyDrawingHF r:id="rId3"/>
  <extLst>
    <ext xmlns:mx="http://schemas.microsoft.com/office/mac/excel/2008/main" uri="{64002731-A6B0-56B0-2670-7721B7C09600}">
      <mx:PLV Mode="1"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03ED3-7A2F-42CA-B42E-3C0D061ED776}">
  <sheetPr codeName="Feuil12">
    <tabColor rgb="FFFFFF00"/>
    <pageSetUpPr fitToPage="1"/>
  </sheetPr>
  <dimension ref="A1:O84"/>
  <sheetViews>
    <sheetView view="pageLayout" zoomScaleNormal="100" workbookViewId="0">
      <selection activeCell="L4" sqref="L4"/>
    </sheetView>
  </sheetViews>
  <sheetFormatPr baseColWidth="10" defaultColWidth="10.85546875" defaultRowHeight="16.5" x14ac:dyDescent="0.3"/>
  <cols>
    <col min="1" max="1" width="2.42578125" style="165" customWidth="1"/>
    <col min="2" max="2" width="4.140625" style="354" customWidth="1"/>
    <col min="3" max="3" width="6.7109375" style="324" customWidth="1"/>
    <col min="4" max="4" width="19.5703125" style="358" customWidth="1"/>
    <col min="5" max="5" width="2.28515625" style="354" customWidth="1"/>
    <col min="6" max="6" width="12" style="355" customWidth="1"/>
    <col min="7" max="7" width="6.5703125" style="356" customWidth="1"/>
    <col min="8" max="8" width="5.85546875" style="356" customWidth="1"/>
    <col min="9" max="9" width="49.42578125" style="357" customWidth="1"/>
    <col min="10" max="10" width="18.85546875" style="357" customWidth="1"/>
    <col min="11" max="11" width="39.7109375" style="357" customWidth="1"/>
    <col min="12" max="13" width="16.28515625" style="326" customWidth="1"/>
    <col min="14" max="14" width="15.7109375" style="326" customWidth="1"/>
    <col min="15" max="15" width="15.140625" style="326" customWidth="1"/>
    <col min="16" max="16384" width="10.85546875" style="165"/>
  </cols>
  <sheetData>
    <row r="1" spans="1:15" x14ac:dyDescent="0.3">
      <c r="A1" s="5"/>
      <c r="B1" s="16"/>
      <c r="C1" s="32"/>
      <c r="D1" s="359"/>
      <c r="E1" s="16"/>
      <c r="F1" s="360"/>
      <c r="G1" s="361"/>
      <c r="H1" s="361"/>
      <c r="I1" s="362"/>
      <c r="J1" s="362"/>
      <c r="K1" s="362"/>
    </row>
    <row r="2" spans="1:15" x14ac:dyDescent="0.3">
      <c r="A2" s="5"/>
      <c r="B2" s="16"/>
      <c r="C2" s="32"/>
      <c r="D2" s="359"/>
      <c r="E2" s="16"/>
      <c r="F2" s="360"/>
      <c r="G2" s="361"/>
      <c r="H2" s="361"/>
      <c r="I2" s="362"/>
      <c r="J2" s="362"/>
      <c r="K2" s="362"/>
    </row>
    <row r="3" spans="1:15" ht="17.25" thickBot="1" x14ac:dyDescent="0.35">
      <c r="A3" s="6"/>
      <c r="B3" s="599" t="s">
        <v>114</v>
      </c>
      <c r="C3" s="599"/>
      <c r="D3" s="363"/>
      <c r="E3" s="21" t="s">
        <v>39</v>
      </c>
      <c r="F3" s="364" t="s">
        <v>220</v>
      </c>
      <c r="G3" s="364" t="s">
        <v>152</v>
      </c>
      <c r="H3" s="364" t="s">
        <v>118</v>
      </c>
      <c r="I3" s="364" t="s">
        <v>153</v>
      </c>
      <c r="J3" s="364" t="s">
        <v>213</v>
      </c>
      <c r="K3" s="364" t="s">
        <v>175</v>
      </c>
      <c r="L3" s="349" t="s">
        <v>219</v>
      </c>
      <c r="M3" s="349" t="s">
        <v>214</v>
      </c>
      <c r="N3" s="349" t="s">
        <v>215</v>
      </c>
      <c r="O3" s="349" t="s">
        <v>247</v>
      </c>
    </row>
    <row r="4" spans="1:15" ht="38.25" x14ac:dyDescent="0.3">
      <c r="A4" s="6"/>
      <c r="B4" s="505" t="s">
        <v>294</v>
      </c>
      <c r="C4" s="44" t="s">
        <v>296</v>
      </c>
      <c r="D4" s="365" t="str">
        <f>'R 1.1'!C7</f>
        <v xml:space="preserve">Applicabilité, priorités et cibles
</v>
      </c>
      <c r="E4" s="366" t="str">
        <f>IF(COUNTBLANK('R 1.1'!D7)&gt;0,"",'R 1.1'!D7)</f>
        <v/>
      </c>
      <c r="F4" s="367"/>
      <c r="G4" s="368" t="str">
        <f>IF(COUNTBLANK('R 1.1'!E7)&gt;0,"",'R 1.1'!E7)</f>
        <v/>
      </c>
      <c r="H4" s="369" t="str">
        <f>IF(COUNTBLANK('R 1.1'!F7)&gt;0,"",'R 1.1'!F7)</f>
        <v/>
      </c>
      <c r="I4" s="370" t="str">
        <f>IF(COUNTBLANK('R 1.1'!G7)&gt;0,"Aucune",'R 1.1'!G7)</f>
        <v>Aucune</v>
      </c>
      <c r="J4" s="371" t="str">
        <f>IF(COUNTBLANK('R 1.1'!H7)&gt;0,"",'R 1.1'!H7)</f>
        <v/>
      </c>
      <c r="K4" s="371" t="str">
        <f>IF(COUNTBLANK('R 1.1'!I7)&gt;0,"Aucune",'R 1.1'!I7)</f>
        <v>Aucune</v>
      </c>
      <c r="L4" s="350"/>
      <c r="M4" s="350"/>
      <c r="N4" s="350"/>
      <c r="O4" s="350"/>
    </row>
    <row r="5" spans="1:15" ht="25.5" x14ac:dyDescent="0.3">
      <c r="A5" s="6"/>
      <c r="B5" s="506"/>
      <c r="C5" s="44" t="s">
        <v>297</v>
      </c>
      <c r="D5" s="365" t="str">
        <f>'R 1.1'!C8</f>
        <v xml:space="preserve">Évaluation SNBS
</v>
      </c>
      <c r="E5" s="372" t="str">
        <f>IF(COUNTBLANK('R 1.1'!D8)&gt;0,"",'R 1.1'!D8)</f>
        <v/>
      </c>
      <c r="F5" s="373"/>
      <c r="G5" s="374" t="str">
        <f>IF(COUNTBLANK('R 1.1'!E8)&gt;0,"",'R 1.1'!E8)</f>
        <v/>
      </c>
      <c r="H5" s="369" t="str">
        <f>IF(COUNTBLANK('R 1.1'!F8)&gt;0,"",'R 1.1'!F8)</f>
        <v/>
      </c>
      <c r="I5" s="370" t="str">
        <f>IF(COUNTBLANK('R 1.1'!G8)&gt;0,"Aucune",'R 1.1'!G8)</f>
        <v>Aucune</v>
      </c>
      <c r="J5" s="371" t="str">
        <f>IF(COUNTBLANK('R 1.1'!H8)&gt;0,"",'R 1.1'!H8)</f>
        <v/>
      </c>
      <c r="K5" s="371" t="str">
        <f>IF(COUNTBLANK('R 1.1'!I8)&gt;0,"Aucune",'R 1.1'!I8)</f>
        <v>Aucune</v>
      </c>
      <c r="L5" s="350"/>
      <c r="M5" s="350"/>
      <c r="N5" s="350"/>
      <c r="O5" s="350"/>
    </row>
    <row r="6" spans="1:15" ht="25.5" x14ac:dyDescent="0.3">
      <c r="A6" s="6"/>
      <c r="B6" s="506"/>
      <c r="C6" s="44" t="s">
        <v>298</v>
      </c>
      <c r="D6" s="365" t="str">
        <f>'R 1.1'!C9</f>
        <v xml:space="preserve">Organisation du projet
</v>
      </c>
      <c r="E6" s="372" t="str">
        <f>IF(COUNTBLANK('R 1.1'!D9)&gt;0,"",'R 1.1'!D9)</f>
        <v/>
      </c>
      <c r="F6" s="373"/>
      <c r="G6" s="374" t="str">
        <f>IF(COUNTBLANK('R 1.1'!E9)&gt;0,"",'R 1.1'!E9)</f>
        <v/>
      </c>
      <c r="H6" s="369" t="str">
        <f>IF(COUNTBLANK('R 1.1'!F9)&gt;0,"",'R 1.1'!F9)</f>
        <v/>
      </c>
      <c r="I6" s="370" t="str">
        <f>IF(COUNTBLANK('R 1.1'!G9)&gt;0,"Aucune",'R 1.1'!G9)</f>
        <v>Aucune</v>
      </c>
      <c r="J6" s="371" t="str">
        <f>IF(COUNTBLANK('R 1.1'!H9)&gt;0,"",'R 1.1'!H9)</f>
        <v/>
      </c>
      <c r="K6" s="371" t="str">
        <f>IF(COUNTBLANK('R 1.1'!I9)&gt;0,"Aucune",'R 1.1'!I9)</f>
        <v>Aucune</v>
      </c>
      <c r="L6" s="350"/>
      <c r="M6" s="350"/>
      <c r="N6" s="350"/>
      <c r="O6" s="350"/>
    </row>
    <row r="7" spans="1:15" ht="25.5" x14ac:dyDescent="0.3">
      <c r="A7" s="6"/>
      <c r="B7" s="506"/>
      <c r="C7" s="44" t="s">
        <v>299</v>
      </c>
      <c r="D7" s="365" t="str">
        <f>'R 1.2'!C7</f>
        <v xml:space="preserve">Objectifs du projet
</v>
      </c>
      <c r="E7" s="372" t="str">
        <f>IF(COUNTBLANK('R 1.2'!D7)&gt;0,"",'R 1.2'!D7)</f>
        <v/>
      </c>
      <c r="F7" s="373"/>
      <c r="G7" s="374" t="str">
        <f>IF(COUNTBLANK('R 1.2'!E7)&gt;0,"",'R 1.2'!E7)</f>
        <v/>
      </c>
      <c r="H7" s="369" t="str">
        <f>IF(COUNTBLANK('R 1.2'!F7)&gt;0,"",'R 1.2'!F7)</f>
        <v/>
      </c>
      <c r="I7" s="370" t="str">
        <f>IF(COUNTBLANK('R 1.2'!G7)&gt;0,"Aucune",'R 1.2'!G7)</f>
        <v>Aucune</v>
      </c>
      <c r="J7" s="370" t="str">
        <f>IF(COUNTBLANK('R 1.2'!H7)&gt;0,"",'R 1.2'!H7)</f>
        <v/>
      </c>
      <c r="K7" s="370" t="str">
        <f>IF(COUNTBLANK('R 1.2'!I7)&gt;0,"Aucune",'R 1.2'!I7)</f>
        <v>Aucune</v>
      </c>
      <c r="L7" s="350"/>
      <c r="M7" s="350"/>
      <c r="N7" s="350"/>
      <c r="O7" s="350"/>
    </row>
    <row r="8" spans="1:15" ht="38.25" x14ac:dyDescent="0.3">
      <c r="A8" s="6"/>
      <c r="B8" s="506"/>
      <c r="C8" s="44" t="s">
        <v>300</v>
      </c>
      <c r="D8" s="365" t="str">
        <f>'R 1.2'!C8</f>
        <v xml:space="preserve">Objectifs de l'évaluation SNBS
</v>
      </c>
      <c r="E8" s="372" t="str">
        <f>IF(COUNTBLANK('R 1.2'!D8)&gt;0,"",'R 1.2'!D8)</f>
        <v/>
      </c>
      <c r="F8" s="373"/>
      <c r="G8" s="374" t="str">
        <f>IF(COUNTBLANK('R 1.2'!E8)&gt;0,"",'R 1.2'!E8)</f>
        <v/>
      </c>
      <c r="H8" s="369" t="str">
        <f>IF(COUNTBLANK('R 1.2'!F8)&gt;0,"",'R 1.2'!F8)</f>
        <v/>
      </c>
      <c r="I8" s="370" t="str">
        <f>IF(COUNTBLANK('R 1.2'!G8)&gt;0,"Aucune",'R 1.2'!G8)</f>
        <v>Aucune</v>
      </c>
      <c r="J8" s="370" t="str">
        <f>IF(COUNTBLANK('R 1.2'!H8)&gt;0,"",'R 1.2'!H8)</f>
        <v/>
      </c>
      <c r="K8" s="370" t="str">
        <f>IF(COUNTBLANK('R 1.2'!I8)&gt;0,"Aucune",'R 1.2'!I8)</f>
        <v>Aucune</v>
      </c>
      <c r="L8" s="350"/>
      <c r="M8" s="350"/>
      <c r="N8" s="350"/>
      <c r="O8" s="350"/>
    </row>
    <row r="9" spans="1:15" ht="38.25" x14ac:dyDescent="0.3">
      <c r="A9" s="6"/>
      <c r="B9" s="506"/>
      <c r="C9" s="44" t="s">
        <v>301</v>
      </c>
      <c r="D9" s="365" t="str">
        <f>'R 1.2'!C9</f>
        <v xml:space="preserve">Limites de l'évaluation SNBS
</v>
      </c>
      <c r="E9" s="372" t="str">
        <f>IF(COUNTBLANK('R 1.2'!D9)&gt;0,"",'R 1.2'!D9)</f>
        <v/>
      </c>
      <c r="F9" s="373"/>
      <c r="G9" s="374" t="str">
        <f>IF(COUNTBLANK('R 1.2'!E9)&gt;0,"",'R 1.2'!E9)</f>
        <v/>
      </c>
      <c r="H9" s="369" t="str">
        <f>IF(COUNTBLANK('R 1.2'!F9)&gt;0,"",'R 1.2'!F9)</f>
        <v/>
      </c>
      <c r="I9" s="370" t="str">
        <f>IF(COUNTBLANK('R 1.2'!G9)&gt;0,"Aucune",'R 1.2'!G9)</f>
        <v>Aucune</v>
      </c>
      <c r="J9" s="370" t="str">
        <f>IF(COUNTBLANK('R 1.2'!H9)&gt;0,"",'R 1.2'!H9)</f>
        <v/>
      </c>
      <c r="K9" s="370" t="str">
        <f>IF(COUNTBLANK('R 1.2'!I9)&gt;0,"Aucune",'R 1.2'!I9)</f>
        <v>Aucune</v>
      </c>
      <c r="L9" s="350"/>
      <c r="M9" s="350"/>
      <c r="N9" s="350"/>
      <c r="O9" s="350"/>
    </row>
    <row r="10" spans="1:15" ht="25.5" x14ac:dyDescent="0.3">
      <c r="A10" s="6"/>
      <c r="B10" s="506"/>
      <c r="C10" s="44" t="s">
        <v>302</v>
      </c>
      <c r="D10" s="365" t="str">
        <f>'R 1.3'!C7</f>
        <v xml:space="preserve">Conflits d'objectifs et risques
</v>
      </c>
      <c r="E10" s="372" t="str">
        <f>IF(COUNTBLANK('R 1.3'!D7)&gt;0,"",'R 1.3'!D7)</f>
        <v/>
      </c>
      <c r="F10" s="373"/>
      <c r="G10" s="374" t="str">
        <f>IF(COUNTBLANK('R 1.3'!E7)&gt;0,"",'R 1.3'!E7)</f>
        <v/>
      </c>
      <c r="H10" s="369" t="str">
        <f>IF(COUNTBLANK('R 1.3'!F7)&gt;0,"",'R 1.3'!F7)</f>
        <v/>
      </c>
      <c r="I10" s="370" t="str">
        <f>IF(COUNTBLANK('R 1.3'!G7)&gt;0,"Aucune",'R 1.3'!G7)</f>
        <v>Aucune</v>
      </c>
      <c r="J10" s="371" t="str">
        <f>IF(COUNTBLANK('R 1.3'!H7)&gt;0,"",'R 1.3'!H7)</f>
        <v/>
      </c>
      <c r="K10" s="371" t="str">
        <f>IF(COUNTBLANK('R 1.3'!I7)&gt;0,"Aucune",'R 1.3'!I7)</f>
        <v>Aucune</v>
      </c>
      <c r="L10" s="350"/>
      <c r="M10" s="350"/>
      <c r="N10" s="350"/>
      <c r="O10" s="350"/>
    </row>
    <row r="11" spans="1:15" ht="26.25" thickBot="1" x14ac:dyDescent="0.35">
      <c r="A11" s="6"/>
      <c r="B11" s="507"/>
      <c r="C11" s="44" t="s">
        <v>303</v>
      </c>
      <c r="D11" s="365" t="str">
        <f>'R 1.3'!C8</f>
        <v xml:space="preserve">Synergies et opportunités
</v>
      </c>
      <c r="E11" s="375" t="str">
        <f>IF(COUNTBLANK('R 1.3'!D8)&gt;0,"",'R 1.3'!D8)</f>
        <v/>
      </c>
      <c r="F11" s="376"/>
      <c r="G11" s="377" t="str">
        <f>IF(COUNTBLANK('R 1.3'!E8)&gt;0,"",'R 1.3'!E8)</f>
        <v/>
      </c>
      <c r="H11" s="369" t="str">
        <f>IF(COUNTBLANK('R 1.3'!F8)&gt;0,"",'R 1.3'!F8)</f>
        <v/>
      </c>
      <c r="I11" s="370" t="str">
        <f>IF(COUNTBLANK('R 1.3'!G8)&gt;0,"Aucune",'R 1.3'!G8)</f>
        <v>Aucune</v>
      </c>
      <c r="J11" s="371" t="str">
        <f>IF(COUNTBLANK('R 1.3'!H8)&gt;0,"",'R 1.3'!H8)</f>
        <v/>
      </c>
      <c r="K11" s="371" t="str">
        <f>IF(COUNTBLANK('R 1.3'!I8)&gt;0,"Aucune",'R 1.3'!I8)</f>
        <v>Aucune</v>
      </c>
      <c r="L11" s="350"/>
      <c r="M11" s="350"/>
      <c r="N11" s="350"/>
      <c r="O11" s="350"/>
    </row>
    <row r="12" spans="1:15" ht="17.25" thickBot="1" x14ac:dyDescent="0.35">
      <c r="A12" s="6"/>
      <c r="B12" s="378"/>
      <c r="C12" s="379"/>
      <c r="D12" s="380"/>
      <c r="E12" s="13"/>
      <c r="F12" s="381"/>
      <c r="G12" s="382"/>
      <c r="H12" s="382"/>
      <c r="I12" s="383"/>
      <c r="J12" s="383"/>
      <c r="K12" s="383"/>
      <c r="L12" s="351"/>
      <c r="M12" s="351"/>
      <c r="N12" s="351"/>
      <c r="O12" s="351"/>
    </row>
    <row r="13" spans="1:15" ht="25.5" x14ac:dyDescent="0.3">
      <c r="A13" s="6"/>
      <c r="B13" s="511" t="s">
        <v>1</v>
      </c>
      <c r="C13" s="45" t="s">
        <v>40</v>
      </c>
      <c r="D13" s="365" t="str">
        <f>'G 1.1'!C7</f>
        <v xml:space="preserve">Aménagement du territoire
</v>
      </c>
      <c r="E13" s="366" t="str">
        <f>IF(COUNTBLANK('G 1.1'!D7)&gt;0,"",'G 1.1'!D7)</f>
        <v/>
      </c>
      <c r="F13" s="384" t="str">
        <f>IF(COUNTBLANK('G 1.1'!E7)&gt;0,"",'G 1.1'!E7)</f>
        <v/>
      </c>
      <c r="G13" s="385" t="str">
        <f>IF(COUNTBLANK('G 1.1'!F7)&gt;0,"",'G 1.1'!F7)</f>
        <v/>
      </c>
      <c r="H13" s="369" t="str">
        <f>IF(COUNTBLANK('G 1.1'!G7)&gt;0,"",'G 1.1'!G7)</f>
        <v/>
      </c>
      <c r="I13" s="370" t="str">
        <f>IF(COUNTBLANK('G 1.1'!H7)&gt;0,"Aucune",'G 1.1'!H7)</f>
        <v>Aucune</v>
      </c>
      <c r="J13" s="371" t="str">
        <f>IF(COUNTBLANK('G 1.1'!I7)&gt;0,"",'G 1.1'!I7)</f>
        <v/>
      </c>
      <c r="K13" s="371" t="str">
        <f>IF(COUNTBLANK('G 1.1'!J7)&gt;0,"Aucune",'G 1.1'!J7)</f>
        <v>Aucune</v>
      </c>
      <c r="L13" s="350"/>
      <c r="M13" s="350"/>
      <c r="N13" s="350"/>
      <c r="O13" s="350"/>
    </row>
    <row r="14" spans="1:15" ht="38.25" x14ac:dyDescent="0.3">
      <c r="A14" s="6"/>
      <c r="B14" s="511"/>
      <c r="C14" s="45" t="s">
        <v>41</v>
      </c>
      <c r="D14" s="365" t="str">
        <f>'G 1.1'!C8</f>
        <v xml:space="preserve">Paysage, culture et patrimoine
</v>
      </c>
      <c r="E14" s="372" t="str">
        <f>IF(COUNTBLANK('G 1.1'!D8)&gt;0,"",'G 1.1'!D8)</f>
        <v/>
      </c>
      <c r="F14" s="386" t="str">
        <f>IF(COUNTBLANK('G 1.1'!E8)&gt;0,"",'G 1.1'!E8)</f>
        <v/>
      </c>
      <c r="G14" s="374" t="str">
        <f>IF(COUNTBLANK('G 1.1'!F8)&gt;0,"",'G 1.1'!F8)</f>
        <v/>
      </c>
      <c r="H14" s="369" t="str">
        <f>IF(COUNTBLANK('G 1.1'!G8)&gt;0,"",'G 1.1'!G8)</f>
        <v/>
      </c>
      <c r="I14" s="370" t="str">
        <f>IF(COUNTBLANK('G 1.1'!H8)&gt;0,"Aucune",'G 1.1'!H8)</f>
        <v>Aucune</v>
      </c>
      <c r="J14" s="371" t="str">
        <f>IF(COUNTBLANK('G 1.1'!I8)&gt;0,"",'G 1.1'!I8)</f>
        <v/>
      </c>
      <c r="K14" s="371" t="str">
        <f>IF(COUNTBLANK('G 1.1'!J8)&gt;0,"Aucune",'G 1.1'!J8)</f>
        <v>Aucune</v>
      </c>
      <c r="L14" s="350"/>
      <c r="M14" s="350"/>
      <c r="N14" s="350"/>
      <c r="O14" s="350"/>
    </row>
    <row r="15" spans="1:15" ht="25.5" x14ac:dyDescent="0.3">
      <c r="A15" s="6"/>
      <c r="B15" s="511"/>
      <c r="C15" s="45" t="s">
        <v>42</v>
      </c>
      <c r="D15" s="365" t="str">
        <f>'G 1.2'!C7</f>
        <v xml:space="preserve">Morcellement
</v>
      </c>
      <c r="E15" s="372" t="str">
        <f>IF(COUNTBLANK('G 1.2'!D7)&gt;0,"",'G 1.2'!D7)</f>
        <v/>
      </c>
      <c r="F15" s="386" t="str">
        <f>IF(COUNTBLANK('G 1.2'!E7)&gt;0,"",'G 1.2'!E7)</f>
        <v/>
      </c>
      <c r="G15" s="374" t="str">
        <f>IF(COUNTBLANK('G 1.2'!F7)&gt;0,"",'G 1.2'!F7)</f>
        <v/>
      </c>
      <c r="H15" s="369" t="str">
        <f>IF(COUNTBLANK('G 1.2'!G7)&gt;0,"",'G 1.2'!G7)</f>
        <v/>
      </c>
      <c r="I15" s="370" t="str">
        <f>IF(COUNTBLANK('G 1.2'!H7)&gt;0,"Aucune",'G 1.2'!H7)</f>
        <v>Aucune</v>
      </c>
      <c r="J15" s="371" t="str">
        <f>IF(COUNTBLANK('G 1.2'!I7)&gt;0,"",'G 1.2'!I7)</f>
        <v/>
      </c>
      <c r="K15" s="371" t="str">
        <f>IF(COUNTBLANK('G 1.2'!J7)&gt;0,"Aucune",'G 1.2'!J7)</f>
        <v>Aucune</v>
      </c>
      <c r="L15" s="350"/>
      <c r="M15" s="350"/>
      <c r="N15" s="350"/>
      <c r="O15" s="350"/>
    </row>
    <row r="16" spans="1:15" ht="25.5" x14ac:dyDescent="0.3">
      <c r="A16" s="6"/>
      <c r="B16" s="511"/>
      <c r="C16" s="45" t="s">
        <v>43</v>
      </c>
      <c r="D16" s="365" t="str">
        <f>'G 1.2'!C8</f>
        <v xml:space="preserve">Espace public et de détente
</v>
      </c>
      <c r="E16" s="372" t="str">
        <f>IF(COUNTBLANK('G 1.2'!D8)&gt;0,"",'G 1.2'!D8)</f>
        <v/>
      </c>
      <c r="F16" s="386" t="str">
        <f>IF(COUNTBLANK('G 1.2'!E8)&gt;0,"",'G 1.2'!E8)</f>
        <v/>
      </c>
      <c r="G16" s="374" t="str">
        <f>IF(COUNTBLANK('G 1.2'!F8)&gt;0,"",'G 1.2'!F8)</f>
        <v/>
      </c>
      <c r="H16" s="369" t="str">
        <f>IF(COUNTBLANK('G 1.2'!G8)&gt;0,"",'G 1.2'!G8)</f>
        <v/>
      </c>
      <c r="I16" s="370" t="str">
        <f>IF(COUNTBLANK('G 1.2'!H8)&gt;0,"Aucune",'G 1.2'!H8)</f>
        <v>Aucune</v>
      </c>
      <c r="J16" s="371" t="str">
        <f>IF(COUNTBLANK('G 1.2'!I8)&gt;0,"",'G 1.2'!I8)</f>
        <v/>
      </c>
      <c r="K16" s="371" t="str">
        <f>IF(COUNTBLANK('G 1.2'!J8)&gt;0,"Aucune",'G 1.2'!J8)</f>
        <v>Aucune</v>
      </c>
      <c r="L16" s="350"/>
      <c r="M16" s="350"/>
      <c r="N16" s="350"/>
      <c r="O16" s="350"/>
    </row>
    <row r="17" spans="1:15" ht="25.5" x14ac:dyDescent="0.3">
      <c r="A17" s="6"/>
      <c r="B17" s="511"/>
      <c r="C17" s="45" t="s">
        <v>44</v>
      </c>
      <c r="D17" s="365" t="str">
        <f>'G 1.2'!C9</f>
        <v xml:space="preserve">Vue et panorama
</v>
      </c>
      <c r="E17" s="372" t="str">
        <f>IF(COUNTBLANK('G 1.2'!D9)&gt;0,"",'G 1.2'!D9)</f>
        <v/>
      </c>
      <c r="F17" s="386" t="str">
        <f>IF(COUNTBLANK('G 1.2'!E9)&gt;0,"",'G 1.2'!E9)</f>
        <v/>
      </c>
      <c r="G17" s="374" t="str">
        <f>IF(COUNTBLANK('G 1.2'!F9)&gt;0,"",'G 1.2'!F9)</f>
        <v/>
      </c>
      <c r="H17" s="369" t="str">
        <f>IF(COUNTBLANK('G 1.2'!G9)&gt;0,"",'G 1.2'!G9)</f>
        <v/>
      </c>
      <c r="I17" s="370" t="str">
        <f>IF(COUNTBLANK('G 1.2'!H9)&gt;0,"Aucune",'G 1.2'!H9)</f>
        <v>Aucune</v>
      </c>
      <c r="J17" s="371" t="str">
        <f>IF(COUNTBLANK('G 1.2'!I9)&gt;0,"",'G 1.2'!I9)</f>
        <v/>
      </c>
      <c r="K17" s="371" t="str">
        <f>IF(COUNTBLANK('G 1.2'!J9)&gt;0,"Aucune",'G 1.2'!J9)</f>
        <v>Aucune</v>
      </c>
      <c r="L17" s="350"/>
      <c r="M17" s="350"/>
      <c r="N17" s="350"/>
      <c r="O17" s="350"/>
    </row>
    <row r="18" spans="1:15" ht="25.5" x14ac:dyDescent="0.3">
      <c r="A18" s="6"/>
      <c r="B18" s="511"/>
      <c r="C18" s="45" t="s">
        <v>45</v>
      </c>
      <c r="D18" s="365" t="str">
        <f>'G 1.3'!C7</f>
        <v xml:space="preserve">Construction sans obstacles 
</v>
      </c>
      <c r="E18" s="372" t="str">
        <f>IF(COUNTBLANK('G 1.3'!D7)&gt;0,"",'G 1.3'!D7)</f>
        <v/>
      </c>
      <c r="F18" s="386" t="str">
        <f>IF(COUNTBLANK('G 1.3'!E7)&gt;0,"",'G 1.3'!E7)</f>
        <v/>
      </c>
      <c r="G18" s="374" t="str">
        <f>IF(COUNTBLANK('G 1.3'!F7)&gt;0,"",'G 1.3'!F7)</f>
        <v/>
      </c>
      <c r="H18" s="369" t="str">
        <f>IF(COUNTBLANK('G 1.3'!G7)&gt;0,"",'G 1.3'!G7)</f>
        <v/>
      </c>
      <c r="I18" s="370" t="str">
        <f>IF(COUNTBLANK('G 1.3'!H7)&gt;0,"Aucune",'G 1.3'!H7)</f>
        <v>Aucune</v>
      </c>
      <c r="J18" s="371" t="str">
        <f>IF(COUNTBLANK('G 1.3'!I7)&gt;0,"",'G 1.3'!I7)</f>
        <v/>
      </c>
      <c r="K18" s="371" t="str">
        <f>IF(COUNTBLANK('G 1.3'!J7)&gt;0,"Aucune",'G 1.3'!J7)</f>
        <v>Aucune</v>
      </c>
      <c r="L18" s="350"/>
      <c r="M18" s="350"/>
      <c r="N18" s="350"/>
      <c r="O18" s="350"/>
    </row>
    <row r="19" spans="1:15" ht="25.5" x14ac:dyDescent="0.3">
      <c r="A19" s="6"/>
      <c r="B19" s="511"/>
      <c r="C19" s="45" t="s">
        <v>46</v>
      </c>
      <c r="D19" s="365" t="str">
        <f>'G 1.3'!C8</f>
        <v xml:space="preserve">Signalétique
</v>
      </c>
      <c r="E19" s="372" t="str">
        <f>IF(COUNTBLANK('G 1.3'!D8)&gt;0,"",'G 1.3'!D8)</f>
        <v/>
      </c>
      <c r="F19" s="386" t="str">
        <f>IF(COUNTBLANK('G 1.3'!E8)&gt;0,"",'G 1.3'!E8)</f>
        <v/>
      </c>
      <c r="G19" s="374" t="str">
        <f>IF(COUNTBLANK('G 1.3'!F8)&gt;0,"",'G 1.3'!F8)</f>
        <v/>
      </c>
      <c r="H19" s="369" t="str">
        <f>IF(COUNTBLANK('G 1.3'!G8)&gt;0,"",'G 1.3'!G8)</f>
        <v/>
      </c>
      <c r="I19" s="370" t="str">
        <f>IF(COUNTBLANK('G 1.3'!H8)&gt;0,"Aucune",'G 1.3'!H8)</f>
        <v>Aucune</v>
      </c>
      <c r="J19" s="371" t="str">
        <f>IF(COUNTBLANK('G 1.3'!I8)&gt;0,"",'G 1.3'!I8)</f>
        <v/>
      </c>
      <c r="K19" s="371" t="str">
        <f>IF(COUNTBLANK('G 1.3'!J8)&gt;0,"Aucune",'G 1.3'!J8)</f>
        <v>Aucune</v>
      </c>
      <c r="L19" s="350"/>
      <c r="M19" s="350"/>
      <c r="N19" s="350"/>
      <c r="O19" s="350"/>
    </row>
    <row r="20" spans="1:15" ht="25.5" x14ac:dyDescent="0.3">
      <c r="A20" s="6"/>
      <c r="B20" s="511"/>
      <c r="C20" s="45" t="s">
        <v>47</v>
      </c>
      <c r="D20" s="387" t="str">
        <f>'G 1.3'!C9</f>
        <v xml:space="preserve">Qualité de séjour
</v>
      </c>
      <c r="E20" s="372" t="str">
        <f>IF(COUNTBLANK('G 1.3'!D9)&gt;0,"",'G 1.3'!D9)</f>
        <v/>
      </c>
      <c r="F20" s="386" t="str">
        <f>IF(COUNTBLANK('G 1.3'!E9)&gt;0,"",'G 1.3'!E9)</f>
        <v/>
      </c>
      <c r="G20" s="374" t="str">
        <f>IF(COUNTBLANK('G 1.3'!F9)&gt;0,"",'G 1.3'!F9)</f>
        <v/>
      </c>
      <c r="H20" s="369" t="str">
        <f>IF(COUNTBLANK('G 1.3'!G9)&gt;0,"",'G 1.3'!G9)</f>
        <v/>
      </c>
      <c r="I20" s="370" t="str">
        <f>IF(COUNTBLANK('G 1.3'!H9)&gt;0,"Aucune",'G 1.3'!H9)</f>
        <v>Aucune</v>
      </c>
      <c r="J20" s="371" t="str">
        <f>IF(COUNTBLANK('G 1.3'!I9)&gt;0,"",'G 1.3'!I9)</f>
        <v/>
      </c>
      <c r="K20" s="371" t="str">
        <f>IF(COUNTBLANK('G 1.3'!J9)&gt;0,"Aucune",'G 1.3'!J9)</f>
        <v>Aucune</v>
      </c>
      <c r="L20" s="350"/>
      <c r="M20" s="350"/>
      <c r="N20" s="350"/>
      <c r="O20" s="350"/>
    </row>
    <row r="21" spans="1:15" ht="25.5" x14ac:dyDescent="0.3">
      <c r="A21" s="6"/>
      <c r="B21" s="511"/>
      <c r="C21" s="45" t="s">
        <v>48</v>
      </c>
      <c r="D21" s="365" t="str">
        <f>'G 2.1'!C7</f>
        <v xml:space="preserve">Parties prenantes
</v>
      </c>
      <c r="E21" s="372" t="str">
        <f>IF(COUNTBLANK('G 2.1'!D7)&gt;0,"",'G 2.1'!D7)</f>
        <v/>
      </c>
      <c r="F21" s="386" t="str">
        <f>IF(COUNTBLANK('G 2.1'!E7)&gt;0,"",'G 2.1'!E7)</f>
        <v/>
      </c>
      <c r="G21" s="374" t="str">
        <f>IF(COUNTBLANK('G 2.1'!F7)&gt;0,"",'G 2.1'!F7)</f>
        <v/>
      </c>
      <c r="H21" s="369" t="str">
        <f>IF(COUNTBLANK('G 2.1'!G7)&gt;0,"",'G 2.1'!G7)</f>
        <v/>
      </c>
      <c r="I21" s="370" t="str">
        <f>IF(COUNTBLANK('G 2.1'!H7)&gt;0,"Aucune",'G 2.1'!H7)</f>
        <v>Aucune</v>
      </c>
      <c r="J21" s="371" t="str">
        <f>IF(COUNTBLANK('G 2.1'!I7)&gt;0,"",'G 2.1'!I7)</f>
        <v/>
      </c>
      <c r="K21" s="371" t="str">
        <f>IF(COUNTBLANK('G 2.1'!J7)&gt;0,"Aucune",'G 2.1'!J7)</f>
        <v>Aucune</v>
      </c>
      <c r="L21" s="350"/>
      <c r="M21" s="350"/>
      <c r="N21" s="350"/>
      <c r="O21" s="350"/>
    </row>
    <row r="22" spans="1:15" ht="25.5" x14ac:dyDescent="0.3">
      <c r="A22" s="6"/>
      <c r="B22" s="511"/>
      <c r="C22" s="45" t="s">
        <v>49</v>
      </c>
      <c r="D22" s="365" t="str">
        <f>'G 2.1'!C8</f>
        <v xml:space="preserve">Communication
</v>
      </c>
      <c r="E22" s="372" t="str">
        <f>IF(COUNTBLANK('G 2.1'!D8)&gt;0,"",'G 2.1'!D8)</f>
        <v/>
      </c>
      <c r="F22" s="386" t="str">
        <f>IF(COUNTBLANK('G 2.1'!E8)&gt;0,"",'G 2.1'!E8)</f>
        <v/>
      </c>
      <c r="G22" s="374" t="str">
        <f>IF(COUNTBLANK('G 2.1'!F8)&gt;0,"",'G 2.1'!F8)</f>
        <v/>
      </c>
      <c r="H22" s="369" t="str">
        <f>IF(COUNTBLANK('G 2.1'!G8)&gt;0,"",'G 2.1'!G8)</f>
        <v/>
      </c>
      <c r="I22" s="370" t="str">
        <f>IF(COUNTBLANK('G 2.1'!H8)&gt;0,"Aucune",'G 2.1'!H8)</f>
        <v>Aucune</v>
      </c>
      <c r="J22" s="371" t="str">
        <f>IF(COUNTBLANK('G 2.1'!I8)&gt;0,"",'G 2.1'!I8)</f>
        <v/>
      </c>
      <c r="K22" s="371" t="str">
        <f>IF(COUNTBLANK('G 2.1'!J8)&gt;0,"Aucune",'G 2.1'!J8)</f>
        <v>Aucune</v>
      </c>
      <c r="L22" s="350"/>
      <c r="M22" s="350"/>
      <c r="N22" s="350"/>
      <c r="O22" s="350"/>
    </row>
    <row r="23" spans="1:15" ht="38.25" x14ac:dyDescent="0.3">
      <c r="A23" s="6"/>
      <c r="B23" s="511"/>
      <c r="C23" s="45" t="s">
        <v>50</v>
      </c>
      <c r="D23" s="365" t="str">
        <f>'G 2.2'!C7</f>
        <v xml:space="preserve">Intégrité et conditions de travail
</v>
      </c>
      <c r="E23" s="372" t="str">
        <f>IF(COUNTBLANK('G 2.2'!D7)&gt;0,"",'G 2.2'!D7)</f>
        <v/>
      </c>
      <c r="F23" s="386" t="str">
        <f>IF(COUNTBLANK('G 2.2'!E7)&gt;0,"",'G 2.2'!E7)</f>
        <v/>
      </c>
      <c r="G23" s="374" t="str">
        <f>IF(COUNTBLANK('G 2.2'!F7)&gt;0,"",'G 2.2'!F7)</f>
        <v/>
      </c>
      <c r="H23" s="369" t="str">
        <f>IF(COUNTBLANK('G 2.2'!G7)&gt;0,"",'G 2.2'!G7)</f>
        <v/>
      </c>
      <c r="I23" s="370" t="str">
        <f>IF(COUNTBLANK('G 2.2'!H7)&gt;0,"Aucune",'G 2.2'!H7)</f>
        <v>Aucune</v>
      </c>
      <c r="J23" s="371" t="str">
        <f>IF(COUNTBLANK('G 2.2'!I7)&gt;0,"",'G 2.2'!I7)</f>
        <v/>
      </c>
      <c r="K23" s="371" t="str">
        <f>IF(COUNTBLANK('G 2.2'!J7)&gt;0,"Aucune",'G 2.2'!J7)</f>
        <v>Aucune</v>
      </c>
      <c r="L23" s="350"/>
      <c r="M23" s="350"/>
      <c r="N23" s="350"/>
      <c r="O23" s="350"/>
    </row>
    <row r="24" spans="1:15" ht="38.25" x14ac:dyDescent="0.3">
      <c r="A24" s="6"/>
      <c r="B24" s="511"/>
      <c r="C24" s="45" t="s">
        <v>51</v>
      </c>
      <c r="D24" s="365" t="str">
        <f>'G 2.3'!C7</f>
        <v xml:space="preserve">Conformité juridique et normative
</v>
      </c>
      <c r="E24" s="372" t="str">
        <f>IF(COUNTBLANK('G 2.3'!D7)&gt;0,"",'G 2.3'!D7)</f>
        <v/>
      </c>
      <c r="F24" s="386" t="str">
        <f>IF(COUNTBLANK('G 2.3'!E7)&gt;0,"",'G 2.3'!E7)</f>
        <v/>
      </c>
      <c r="G24" s="374" t="str">
        <f>IF(COUNTBLANK('G 2.3'!F7)&gt;0,"",'G 2.3'!F7)</f>
        <v/>
      </c>
      <c r="H24" s="369" t="str">
        <f>IF(COUNTBLANK('G 2.3'!G7)&gt;0,"",'G 2.3'!G7)</f>
        <v/>
      </c>
      <c r="I24" s="370" t="str">
        <f>IF(COUNTBLANK('G 2.3'!H7)&gt;0,"Aucune",'G 2.3'!H7)</f>
        <v>Aucune</v>
      </c>
      <c r="J24" s="371" t="str">
        <f>IF(COUNTBLANK('G 2.3'!I7)&gt;0,"",'G 2.3'!I7)</f>
        <v/>
      </c>
      <c r="K24" s="371" t="str">
        <f>IF(COUNTBLANK('G 2.3'!J7)&gt;0,"Aucune",'G 2.3'!J7)</f>
        <v>Aucune</v>
      </c>
      <c r="L24" s="350"/>
      <c r="M24" s="350"/>
      <c r="N24" s="350"/>
      <c r="O24" s="350"/>
    </row>
    <row r="25" spans="1:15" ht="25.5" x14ac:dyDescent="0.3">
      <c r="A25" s="6"/>
      <c r="B25" s="511"/>
      <c r="C25" s="45" t="s">
        <v>52</v>
      </c>
      <c r="D25" s="365" t="str">
        <f>'G 2.3'!C8</f>
        <v xml:space="preserve">Procédures et autorisations
</v>
      </c>
      <c r="E25" s="372" t="str">
        <f>IF(COUNTBLANK('G 2.3'!D8)&gt;0,"",'G 2.3'!D8)</f>
        <v/>
      </c>
      <c r="F25" s="386" t="str">
        <f>IF(COUNTBLANK('G 2.3'!E8)&gt;0,"",'G 2.3'!E8)</f>
        <v/>
      </c>
      <c r="G25" s="374" t="str">
        <f>IF(COUNTBLANK('G 2.3'!F8)&gt;0,"",'G 2.3'!F8)</f>
        <v/>
      </c>
      <c r="H25" s="369" t="str">
        <f>IF(COUNTBLANK('G 2.3'!G8)&gt;0,"",'G 2.3'!G8)</f>
        <v/>
      </c>
      <c r="I25" s="370" t="str">
        <f>IF(COUNTBLANK('G 2.3'!H8)&gt;0,"Aucune",'G 2.3'!H8)</f>
        <v>Aucune</v>
      </c>
      <c r="J25" s="371" t="str">
        <f>IF(COUNTBLANK('G 2.3'!I8)&gt;0,"",'G 2.3'!I8)</f>
        <v/>
      </c>
      <c r="K25" s="371" t="str">
        <f>IF(COUNTBLANK('G 2.3'!J8)&gt;0,"Aucune",'G 2.3'!J8)</f>
        <v>Aucune</v>
      </c>
      <c r="L25" s="350"/>
      <c r="M25" s="350"/>
      <c r="N25" s="350"/>
      <c r="O25" s="350"/>
    </row>
    <row r="26" spans="1:15" ht="38.25" x14ac:dyDescent="0.3">
      <c r="A26" s="6"/>
      <c r="B26" s="511"/>
      <c r="C26" s="45" t="s">
        <v>53</v>
      </c>
      <c r="D26" s="365" t="str">
        <f>'G 2.4'!C7</f>
        <v xml:space="preserve">Sobriété et services de base
</v>
      </c>
      <c r="E26" s="372" t="str">
        <f>IF(COUNTBLANK('G 2.4'!D7)&gt;0,"",'G 2.4'!D7)</f>
        <v/>
      </c>
      <c r="F26" s="386" t="str">
        <f>IF(COUNTBLANK('G 2.4'!E7)&gt;0,"",'G 2.4'!E7)</f>
        <v/>
      </c>
      <c r="G26" s="374" t="str">
        <f>IF(COUNTBLANK('G 2.4'!F7)&gt;0,"",'G 2.4'!F7)</f>
        <v/>
      </c>
      <c r="H26" s="369" t="str">
        <f>IF(COUNTBLANK('G 2.4'!G7)&gt;0,"",'G 2.4'!G7)</f>
        <v/>
      </c>
      <c r="I26" s="370" t="str">
        <f>IF(COUNTBLANK('G 2.4'!H7)&gt;0,"Aucune",'G 2.4'!H7)</f>
        <v>Aucune</v>
      </c>
      <c r="J26" s="371" t="str">
        <f>IF(COUNTBLANK('G 2.4'!I7)&gt;0,"",'G 2.4'!I7)</f>
        <v/>
      </c>
      <c r="K26" s="371" t="str">
        <f>IF(COUNTBLANK('G 2.4'!J7)&gt;0,"Aucune",'G 2.4'!J7)</f>
        <v>Aucune</v>
      </c>
      <c r="L26" s="350"/>
      <c r="M26" s="350"/>
      <c r="N26" s="350"/>
      <c r="O26" s="350"/>
    </row>
    <row r="27" spans="1:15" ht="38.25" x14ac:dyDescent="0.3">
      <c r="A27" s="6"/>
      <c r="B27" s="511"/>
      <c r="C27" s="45" t="s">
        <v>54</v>
      </c>
      <c r="D27" s="365" t="str">
        <f>'G 2.4'!C8</f>
        <v xml:space="preserve">Équité sociale et intergénérationnelle
</v>
      </c>
      <c r="E27" s="372" t="str">
        <f>IF(COUNTBLANK('G 2.4'!D8)&gt;0,"",'G 2.4'!D8)</f>
        <v/>
      </c>
      <c r="F27" s="386" t="str">
        <f>IF(COUNTBLANK('G 2.4'!E8)&gt;0,"",'G 2.4'!E8)</f>
        <v/>
      </c>
      <c r="G27" s="374" t="str">
        <f>IF(COUNTBLANK('G 2.4'!F8)&gt;0,"",'G 2.4'!F8)</f>
        <v/>
      </c>
      <c r="H27" s="369" t="str">
        <f>IF(COUNTBLANK('G 2.4'!G8)&gt;0,"",'G 2.4'!G8)</f>
        <v/>
      </c>
      <c r="I27" s="370" t="str">
        <f>IF(COUNTBLANK('G 2.4'!H8)&gt;0,"Aucune",'G 2.4'!H8)</f>
        <v>Aucune</v>
      </c>
      <c r="J27" s="371" t="str">
        <f>IF(COUNTBLANK('G 2.4'!I8)&gt;0,"",'G 2.4'!I8)</f>
        <v/>
      </c>
      <c r="K27" s="371" t="str">
        <f>IF(COUNTBLANK('G 2.4'!J8)&gt;0,"Aucune",'G 2.4'!J8)</f>
        <v>Aucune</v>
      </c>
      <c r="L27" s="350"/>
      <c r="M27" s="350"/>
      <c r="N27" s="350"/>
      <c r="O27" s="350"/>
    </row>
    <row r="28" spans="1:15" ht="25.5" x14ac:dyDescent="0.3">
      <c r="A28" s="6"/>
      <c r="B28" s="511"/>
      <c r="C28" s="45" t="s">
        <v>55</v>
      </c>
      <c r="D28" s="365" t="str">
        <f>'G 2.4'!C9</f>
        <v xml:space="preserve">Équité au sein du projet
</v>
      </c>
      <c r="E28" s="372" t="str">
        <f>IF(COUNTBLANK('G 2.4'!D9)&gt;0,"",'G 2.4'!D9)</f>
        <v/>
      </c>
      <c r="F28" s="386" t="str">
        <f>IF(COUNTBLANK('G 2.4'!E9)&gt;0,"",'G 2.4'!E9)</f>
        <v/>
      </c>
      <c r="G28" s="374" t="str">
        <f>IF(COUNTBLANK('G 2.4'!F9)&gt;0,"",'G 2.4'!F9)</f>
        <v/>
      </c>
      <c r="H28" s="369" t="str">
        <f>IF(COUNTBLANK('G 2.4'!G9)&gt;0,"",'G 2.4'!G9)</f>
        <v/>
      </c>
      <c r="I28" s="370" t="str">
        <f>IF(COUNTBLANK('G 2.4'!H9)&gt;0,"Aucune",'G 2.4'!H9)</f>
        <v>Aucune</v>
      </c>
      <c r="J28" s="371" t="str">
        <f>IF(COUNTBLANK('G 2.4'!I9)&gt;0,"",'G 2.4'!I9)</f>
        <v/>
      </c>
      <c r="K28" s="371" t="str">
        <f>IF(COUNTBLANK('G 2.4'!J9)&gt;0,"Aucune",'G 2.4'!J9)</f>
        <v>Aucune</v>
      </c>
      <c r="L28" s="350"/>
      <c r="M28" s="350"/>
      <c r="N28" s="350"/>
      <c r="O28" s="350"/>
    </row>
    <row r="29" spans="1:15" ht="25.5" x14ac:dyDescent="0.3">
      <c r="A29" s="6"/>
      <c r="B29" s="511"/>
      <c r="C29" s="45" t="s">
        <v>56</v>
      </c>
      <c r="D29" s="365" t="str">
        <f>'G 2.4'!C10</f>
        <v xml:space="preserve">Achats durables
</v>
      </c>
      <c r="E29" s="372" t="str">
        <f>IF(COUNTBLANK('G 2.4'!D10)&gt;0,"",'G 2.4'!D10)</f>
        <v/>
      </c>
      <c r="F29" s="386" t="str">
        <f>IF(COUNTBLANK('G 2.4'!E10)&gt;0,"",'G 2.4'!E10)</f>
        <v/>
      </c>
      <c r="G29" s="374" t="str">
        <f>IF(COUNTBLANK('G 2.4'!F10)&gt;0,"",'G 2.4'!F10)</f>
        <v/>
      </c>
      <c r="H29" s="369" t="str">
        <f>IF(COUNTBLANK('G 2.4'!G10)&gt;0,"",'G 2.4'!G10)</f>
        <v/>
      </c>
      <c r="I29" s="370" t="str">
        <f>IF(COUNTBLANK('G 2.4'!H10)&gt;0,"Aucune",'G 2.4'!H10)</f>
        <v>Aucune</v>
      </c>
      <c r="J29" s="371" t="str">
        <f>IF(COUNTBLANK('G 2.4'!I10)&gt;0,"",'G 2.4'!I10)</f>
        <v/>
      </c>
      <c r="K29" s="371" t="str">
        <f>IF(COUNTBLANK('G 2.4'!J10)&gt;0,"Aucune",'G 2.4'!J10)</f>
        <v>Aucune</v>
      </c>
      <c r="L29" s="350"/>
      <c r="M29" s="350"/>
      <c r="N29" s="350"/>
      <c r="O29" s="350"/>
    </row>
    <row r="30" spans="1:15" ht="25.5" x14ac:dyDescent="0.3">
      <c r="A30" s="6"/>
      <c r="B30" s="511"/>
      <c r="C30" s="45" t="s">
        <v>57</v>
      </c>
      <c r="D30" s="365" t="str">
        <f>'G 3.1'!C7</f>
        <v xml:space="preserve">Sécurité
</v>
      </c>
      <c r="E30" s="372" t="str">
        <f>IF(COUNTBLANK('G 3.1'!D7)&gt;0,"",'G 3.1'!D7)</f>
        <v/>
      </c>
      <c r="F30" s="386" t="str">
        <f>IF(COUNTBLANK('G 3.1'!E7)&gt;0,"",'G 3.1'!E7)</f>
        <v/>
      </c>
      <c r="G30" s="374" t="str">
        <f>IF(COUNTBLANK('G 3.1'!F7)&gt;0,"",'G 3.1'!F7)</f>
        <v/>
      </c>
      <c r="H30" s="369" t="str">
        <f>IF(COUNTBLANK('G 3.1'!G7)&gt;0,"",'G 3.1'!G7)</f>
        <v/>
      </c>
      <c r="I30" s="370" t="str">
        <f>IF(COUNTBLANK('G 3.1'!H7)&gt;0,"Aucune",'G 3.1'!H7)</f>
        <v>Aucune</v>
      </c>
      <c r="J30" s="371" t="str">
        <f>IF(COUNTBLANK('G 3.1'!I7)&gt;0,"",'G 3.1'!I7)</f>
        <v/>
      </c>
      <c r="K30" s="371" t="str">
        <f>IF(COUNTBLANK('G 3.1'!J7)&gt;0,"Aucune",'G 3.1'!J7)</f>
        <v>Aucune</v>
      </c>
      <c r="L30" s="350"/>
      <c r="M30" s="350"/>
      <c r="N30" s="350"/>
      <c r="O30" s="350"/>
    </row>
    <row r="31" spans="1:15" ht="25.5" x14ac:dyDescent="0.3">
      <c r="A31" s="6"/>
      <c r="B31" s="511"/>
      <c r="C31" s="45" t="s">
        <v>58</v>
      </c>
      <c r="D31" s="365" t="str">
        <f>'G 3.1'!C8</f>
        <v xml:space="preserve">Résilience
</v>
      </c>
      <c r="E31" s="372" t="str">
        <f>IF(COUNTBLANK('G 3.1'!D8)&gt;0,"",'G 3.1'!D8)</f>
        <v/>
      </c>
      <c r="F31" s="386" t="str">
        <f>IF(COUNTBLANK('G 3.1'!E8)&gt;0,"",'G 3.1'!E8)</f>
        <v/>
      </c>
      <c r="G31" s="374" t="str">
        <f>IF(COUNTBLANK('G 3.1'!F8)&gt;0,"",'G 3.1'!F8)</f>
        <v/>
      </c>
      <c r="H31" s="369" t="str">
        <f>IF(COUNTBLANK('G 3.1'!G8)&gt;0,"",'G 3.1'!G8)</f>
        <v/>
      </c>
      <c r="I31" s="370" t="str">
        <f>IF(COUNTBLANK('G 3.1'!H8)&gt;0,"Aucune",'G 3.1'!H8)</f>
        <v>Aucune</v>
      </c>
      <c r="J31" s="371" t="str">
        <f>IF(COUNTBLANK('G 3.1'!I8)&gt;0,"",'G 3.1'!I8)</f>
        <v/>
      </c>
      <c r="K31" s="371" t="str">
        <f>IF(COUNTBLANK('G 3.1'!J8)&gt;0,"Aucune",'G 3.1'!J8)</f>
        <v>Aucune</v>
      </c>
      <c r="L31" s="350"/>
      <c r="M31" s="350"/>
      <c r="N31" s="350"/>
      <c r="O31" s="350"/>
    </row>
    <row r="32" spans="1:15" ht="25.5" x14ac:dyDescent="0.3">
      <c r="A32" s="6"/>
      <c r="B32" s="511"/>
      <c r="C32" s="45" t="s">
        <v>59</v>
      </c>
      <c r="D32" s="365" t="str">
        <f>'G 3.1'!C9</f>
        <v xml:space="preserve">Scénarios d'urgence
</v>
      </c>
      <c r="E32" s="372" t="str">
        <f>IF(COUNTBLANK('G 3.1'!D9)&gt;0,"",'G 3.1'!D9)</f>
        <v/>
      </c>
      <c r="F32" s="386" t="str">
        <f>IF(COUNTBLANK('G 3.1'!E9)&gt;0,"",'G 3.1'!E9)</f>
        <v/>
      </c>
      <c r="G32" s="374" t="str">
        <f>IF(COUNTBLANK('G 3.1'!F9)&gt;0,"",'G 3.1'!F9)</f>
        <v/>
      </c>
      <c r="H32" s="369" t="str">
        <f>IF(COUNTBLANK('G 3.1'!G9)&gt;0,"",'G 3.1'!G9)</f>
        <v/>
      </c>
      <c r="I32" s="370" t="str">
        <f>IF(COUNTBLANK('G 3.1'!H9)&gt;0,"Aucune",'G 3.1'!H9)</f>
        <v>Aucune</v>
      </c>
      <c r="J32" s="371" t="str">
        <f>IF(COUNTBLANK('G 3.1'!I9)&gt;0,"",'G 3.1'!I9)</f>
        <v/>
      </c>
      <c r="K32" s="371" t="str">
        <f>IF(COUNTBLANK('G 3.1'!J9)&gt;0,"Aucune",'G 3.1'!J9)</f>
        <v>Aucune</v>
      </c>
      <c r="L32" s="350"/>
      <c r="M32" s="350"/>
      <c r="N32" s="350"/>
      <c r="O32" s="350"/>
    </row>
    <row r="33" spans="1:15" ht="25.5" x14ac:dyDescent="0.3">
      <c r="A33" s="6"/>
      <c r="B33" s="511"/>
      <c r="C33" s="45" t="s">
        <v>60</v>
      </c>
      <c r="D33" s="365" t="str">
        <f>'G 3.2'!C7</f>
        <v xml:space="preserve">Robustesse
</v>
      </c>
      <c r="E33" s="372" t="str">
        <f>IF(COUNTBLANK('G 3.2'!D7)&gt;0,"",'G 3.2'!D7)</f>
        <v/>
      </c>
      <c r="F33" s="386" t="str">
        <f>IF(COUNTBLANK('G 3.2'!E7)&gt;0,"",'G 3.2'!E7)</f>
        <v/>
      </c>
      <c r="G33" s="374" t="str">
        <f>IF(COUNTBLANK('G 3.2'!F7)&gt;0,"",'G 3.2'!F7)</f>
        <v/>
      </c>
      <c r="H33" s="369" t="str">
        <f>IF(COUNTBLANK('G 3.2'!G7)&gt;0,"",'G 3.2'!G7)</f>
        <v/>
      </c>
      <c r="I33" s="370" t="str">
        <f>IF(COUNTBLANK('G 3.2'!H7)&gt;0,"Aucune",'G 3.2'!H7)</f>
        <v>Aucune</v>
      </c>
      <c r="J33" s="371" t="str">
        <f>IF(COUNTBLANK('G 3.2'!I7)&gt;0,"",'G 3.2'!I7)</f>
        <v/>
      </c>
      <c r="K33" s="371" t="str">
        <f>IF(COUNTBLANK('G 3.2'!J7)&gt;0,"Aucune",'G 3.2'!J7)</f>
        <v>Aucune</v>
      </c>
      <c r="L33" s="350"/>
      <c r="M33" s="350"/>
      <c r="N33" s="350"/>
      <c r="O33" s="350"/>
    </row>
    <row r="34" spans="1:15" ht="26.25" thickBot="1" x14ac:dyDescent="0.35">
      <c r="A34" s="6"/>
      <c r="B34" s="511"/>
      <c r="C34" s="45" t="s">
        <v>61</v>
      </c>
      <c r="D34" s="365" t="str">
        <f>'G 3.2'!C8</f>
        <v xml:space="preserve">Sentiment de sécurité
</v>
      </c>
      <c r="E34" s="375" t="str">
        <f>IF(COUNTBLANK('G 3.2'!D8)&gt;0,"",'G 3.2'!D8)</f>
        <v/>
      </c>
      <c r="F34" s="388" t="str">
        <f>IF(COUNTBLANK('G 3.2'!E8)&gt;0,"",'G 3.2'!E8)</f>
        <v/>
      </c>
      <c r="G34" s="377" t="str">
        <f>IF(COUNTBLANK('G 3.2'!F8)&gt;0,"",'G 3.2'!F8)</f>
        <v/>
      </c>
      <c r="H34" s="369" t="str">
        <f>IF(COUNTBLANK('G 3.2'!G8)&gt;0,"",'G 3.2'!G8)</f>
        <v/>
      </c>
      <c r="I34" s="370" t="str">
        <f>IF(COUNTBLANK('G 3.2'!H8)&gt;0,"Aucune",'G 3.2'!H8)</f>
        <v>Aucune</v>
      </c>
      <c r="J34" s="371" t="str">
        <f>IF(COUNTBLANK('G 3.2'!I8)&gt;0,"",'G 3.2'!I8)</f>
        <v/>
      </c>
      <c r="K34" s="371" t="str">
        <f>IF(COUNTBLANK('G 3.2'!J8)&gt;0,"Aucune",'G 3.2'!J8)</f>
        <v>Aucune</v>
      </c>
      <c r="L34" s="350"/>
      <c r="M34" s="350"/>
      <c r="N34" s="350"/>
      <c r="O34" s="350"/>
    </row>
    <row r="35" spans="1:15" ht="17.25" thickBot="1" x14ac:dyDescent="0.35">
      <c r="A35" s="6"/>
      <c r="B35" s="389"/>
      <c r="C35" s="390"/>
      <c r="D35" s="380"/>
      <c r="E35" s="13"/>
      <c r="F35" s="391"/>
      <c r="G35" s="382"/>
      <c r="H35" s="382"/>
      <c r="I35" s="383"/>
      <c r="J35" s="383"/>
      <c r="K35" s="383"/>
      <c r="L35" s="351"/>
      <c r="M35" s="351"/>
      <c r="N35" s="351"/>
      <c r="O35" s="351"/>
    </row>
    <row r="36" spans="1:15" ht="25.5" x14ac:dyDescent="0.3">
      <c r="A36" s="6"/>
      <c r="B36" s="517" t="s">
        <v>2</v>
      </c>
      <c r="C36" s="46" t="s">
        <v>62</v>
      </c>
      <c r="D36" s="365" t="str">
        <f>'W 1.1'!C7</f>
        <v xml:space="preserve">Coûts du cycle de vie
</v>
      </c>
      <c r="E36" s="366" t="str">
        <f>IF(COUNTBLANK('W 1.1'!D7)&gt;0,"",'W 1.1'!D7)</f>
        <v/>
      </c>
      <c r="F36" s="384" t="str">
        <f>IF(COUNTBLANK('W 1.1'!E7)&gt;0,"",'W 1.1'!E7)</f>
        <v/>
      </c>
      <c r="G36" s="385" t="str">
        <f>IF(COUNTBLANK('W 1.1'!F7)&gt;0,"",'W 1.1'!F7)</f>
        <v/>
      </c>
      <c r="H36" s="369" t="str">
        <f>IF(COUNTBLANK('W 1.1'!G7)&gt;0,"",'W 1.1'!G7)</f>
        <v/>
      </c>
      <c r="I36" s="370" t="str">
        <f>IF(COUNTBLANK('W 1.1'!H7)&gt;0,"Aucune",'W 1.1'!H7)</f>
        <v>Aucune</v>
      </c>
      <c r="J36" s="371" t="str">
        <f>IF(COUNTBLANK('W 1.1'!I7)&gt;0,"",'W 1.1'!I7)</f>
        <v/>
      </c>
      <c r="K36" s="371" t="str">
        <f>IF(COUNTBLANK('W 1.1'!J7)&gt;0,"Aucune",'W 1.1'!J7)</f>
        <v>Aucune</v>
      </c>
      <c r="L36" s="350"/>
      <c r="M36" s="350"/>
      <c r="N36" s="350"/>
      <c r="O36" s="350"/>
    </row>
    <row r="37" spans="1:15" ht="25.5" x14ac:dyDescent="0.3">
      <c r="A37" s="6"/>
      <c r="B37" s="518"/>
      <c r="C37" s="46" t="s">
        <v>63</v>
      </c>
      <c r="D37" s="365" t="str">
        <f>'W 1.1'!C8</f>
        <v xml:space="preserve">Surveillance et entretien
</v>
      </c>
      <c r="E37" s="372" t="str">
        <f>IF(COUNTBLANK('W 1.1'!D8)&gt;0,"",'W 1.1'!D8)</f>
        <v/>
      </c>
      <c r="F37" s="386" t="str">
        <f>IF(COUNTBLANK('W 1.1'!E8)&gt;0,"",'W 1.1'!E8)</f>
        <v/>
      </c>
      <c r="G37" s="374" t="str">
        <f>IF(COUNTBLANK('W 1.1'!F8)&gt;0,"",'W 1.1'!F8)</f>
        <v/>
      </c>
      <c r="H37" s="369" t="str">
        <f>IF(COUNTBLANK('W 1.1'!G8)&gt;0,"",'W 1.1'!G8)</f>
        <v/>
      </c>
      <c r="I37" s="370" t="str">
        <f>IF(COUNTBLANK('W 1.1'!H8)&gt;0,"Aucune",'W 1.1'!H8)</f>
        <v>Aucune</v>
      </c>
      <c r="J37" s="371" t="str">
        <f>IF(COUNTBLANK('W 1.1'!I8)&gt;0,"",'W 1.1'!I8)</f>
        <v/>
      </c>
      <c r="K37" s="371" t="str">
        <f>IF(COUNTBLANK('W 1.1'!J8)&gt;0,"Aucune",'W 1.1'!J8)</f>
        <v>Aucune</v>
      </c>
      <c r="L37" s="350"/>
      <c r="M37" s="350"/>
      <c r="N37" s="350"/>
      <c r="O37" s="350"/>
    </row>
    <row r="38" spans="1:15" ht="38.25" x14ac:dyDescent="0.3">
      <c r="A38" s="6"/>
      <c r="B38" s="518"/>
      <c r="C38" s="46" t="s">
        <v>64</v>
      </c>
      <c r="D38" s="365" t="str">
        <f>'W 1.1'!C9</f>
        <v xml:space="preserve">Analyse économique des risques
</v>
      </c>
      <c r="E38" s="372" t="str">
        <f>IF(COUNTBLANK('W 1.1'!D9)&gt;0,"",'W 1.1'!D9)</f>
        <v/>
      </c>
      <c r="F38" s="386" t="str">
        <f>IF(COUNTBLANK('W 1.1'!E9)&gt;0,"",'W 1.1'!E9)</f>
        <v/>
      </c>
      <c r="G38" s="374" t="str">
        <f>IF(COUNTBLANK('W 1.1'!F9)&gt;0,"",'W 1.1'!F9)</f>
        <v/>
      </c>
      <c r="H38" s="369" t="str">
        <f>IF(COUNTBLANK('W 1.1'!G9)&gt;0,"",'W 1.1'!G9)</f>
        <v/>
      </c>
      <c r="I38" s="370" t="str">
        <f>IF(COUNTBLANK('W 1.1'!H9)&gt;0,"Aucune",'W 1.1'!H9)</f>
        <v>Aucune</v>
      </c>
      <c r="J38" s="371" t="str">
        <f>IF(COUNTBLANK('W 1.1'!I9)&gt;0,"",'W 1.1'!I9)</f>
        <v/>
      </c>
      <c r="K38" s="371" t="str">
        <f>IF(COUNTBLANK('W 1.1'!J9)&gt;0,"Aucune",'W 1.1'!J9)</f>
        <v>Aucune</v>
      </c>
      <c r="L38" s="350"/>
      <c r="M38" s="350"/>
      <c r="N38" s="350"/>
      <c r="O38" s="350"/>
    </row>
    <row r="39" spans="1:15" ht="25.5" x14ac:dyDescent="0.3">
      <c r="A39" s="6"/>
      <c r="B39" s="518"/>
      <c r="C39" s="46" t="s">
        <v>65</v>
      </c>
      <c r="D39" s="365" t="str">
        <f>'W 1.2'!C7</f>
        <v xml:space="preserve">Capacité d'adaptation
</v>
      </c>
      <c r="E39" s="372" t="str">
        <f>IF(COUNTBLANK('W 1.2'!D7)&gt;0,"",'W 1.2'!D7)</f>
        <v/>
      </c>
      <c r="F39" s="386" t="str">
        <f>IF(COUNTBLANK('W 1.2'!E7)&gt;0,"",'W 1.2'!E7)</f>
        <v/>
      </c>
      <c r="G39" s="374" t="str">
        <f>IF(COUNTBLANK('W 1.2'!F7)&gt;0,"",'W 1.2'!F7)</f>
        <v/>
      </c>
      <c r="H39" s="369" t="str">
        <f>IF(COUNTBLANK('W 1.2'!G7)&gt;0,"",'W 1.2'!G7)</f>
        <v/>
      </c>
      <c r="I39" s="370" t="str">
        <f>IF(COUNTBLANK('W 1.2'!H7)&gt;0,"Aucune",'W 1.2'!H7)</f>
        <v>Aucune</v>
      </c>
      <c r="J39" s="371" t="str">
        <f>IF(COUNTBLANK('W 1.2'!I7)&gt;0,"",'W 1.2'!I7)</f>
        <v/>
      </c>
      <c r="K39" s="371" t="str">
        <f>IF(COUNTBLANK('W 1.2'!J7)&gt;0,"Aucune",'W 1.2'!J7)</f>
        <v>Aucune</v>
      </c>
      <c r="L39" s="350"/>
      <c r="M39" s="350"/>
      <c r="N39" s="350"/>
      <c r="O39" s="350"/>
    </row>
    <row r="40" spans="1:15" ht="25.5" x14ac:dyDescent="0.3">
      <c r="A40" s="6"/>
      <c r="B40" s="518"/>
      <c r="C40" s="46" t="s">
        <v>66</v>
      </c>
      <c r="D40" s="365" t="str">
        <f>'W 1.2'!C8</f>
        <v xml:space="preserve">Démontabilité et réemploi 
</v>
      </c>
      <c r="E40" s="372" t="str">
        <f>IF(COUNTBLANK('W 1.2'!D8)&gt;0,"",'W 1.2'!D8)</f>
        <v/>
      </c>
      <c r="F40" s="386" t="str">
        <f>IF(COUNTBLANK('W 1.2'!E8)&gt;0,"",'W 1.2'!E8)</f>
        <v/>
      </c>
      <c r="G40" s="374" t="str">
        <f>IF(COUNTBLANK('W 1.2'!F8)&gt;0,"",'W 1.2'!F8)</f>
        <v/>
      </c>
      <c r="H40" s="369" t="str">
        <f>IF(COUNTBLANK('W 1.2'!G8)&gt;0,"",'W 1.2'!G8)</f>
        <v/>
      </c>
      <c r="I40" s="370" t="str">
        <f>IF(COUNTBLANK('W 1.2'!H8)&gt;0,"Aucune",'W 1.2'!H8)</f>
        <v>Aucune</v>
      </c>
      <c r="J40" s="371" t="str">
        <f>IF(COUNTBLANK('W 1.2'!I8)&gt;0,"",'W 1.2'!I8)</f>
        <v/>
      </c>
      <c r="K40" s="371" t="str">
        <f>IF(COUNTBLANK('W 1.2'!J8)&gt;0,"Aucune",'W 1.2'!J8)</f>
        <v>Aucune</v>
      </c>
      <c r="L40" s="350"/>
      <c r="M40" s="350"/>
      <c r="N40" s="350"/>
      <c r="O40" s="350"/>
    </row>
    <row r="41" spans="1:15" ht="25.5" x14ac:dyDescent="0.3">
      <c r="A41" s="6"/>
      <c r="B41" s="518"/>
      <c r="C41" s="46" t="s">
        <v>67</v>
      </c>
      <c r="D41" s="365" t="str">
        <f>'W 2.1'!C7</f>
        <v xml:space="preserve">Analyse des externalités
</v>
      </c>
      <c r="E41" s="372" t="str">
        <f>IF(COUNTBLANK('W 2.1'!D7)&gt;0,"",'W 2.1'!D7)</f>
        <v/>
      </c>
      <c r="F41" s="386" t="str">
        <f>IF(COUNTBLANK('W 2.1'!E7)&gt;0,"",'W 2.1'!E7)</f>
        <v/>
      </c>
      <c r="G41" s="374" t="str">
        <f>IF(COUNTBLANK('W 2.1'!F7)&gt;0,"",'W 2.1'!F7)</f>
        <v/>
      </c>
      <c r="H41" s="369" t="str">
        <f>IF(COUNTBLANK('W 2.1'!G7)&gt;0,"",'W 2.1'!G7)</f>
        <v/>
      </c>
      <c r="I41" s="370" t="str">
        <f>IF(COUNTBLANK('W 2.1'!H7)&gt;0,"Aucune",'W 2.1'!H7)</f>
        <v>Aucune</v>
      </c>
      <c r="J41" s="371" t="str">
        <f>IF(COUNTBLANK('W 2.1'!I7)&gt;0,"",'W 2.1'!I7)</f>
        <v/>
      </c>
      <c r="K41" s="371" t="str">
        <f>IF(COUNTBLANK('W 2.1'!J7)&gt;0,"Aucune",'W 2.1'!J7)</f>
        <v>Aucune</v>
      </c>
      <c r="L41" s="350"/>
      <c r="M41" s="350"/>
      <c r="N41" s="350"/>
      <c r="O41" s="350"/>
    </row>
    <row r="42" spans="1:15" ht="25.5" x14ac:dyDescent="0.3">
      <c r="A42" s="6"/>
      <c r="B42" s="518"/>
      <c r="C42" s="46" t="s">
        <v>68</v>
      </c>
      <c r="D42" s="365" t="str">
        <f>'W 2.1'!C8</f>
        <v xml:space="preserve">Monitoring des externalités
</v>
      </c>
      <c r="E42" s="372" t="str">
        <f>IF(COUNTBLANK('W 2.1'!D8)&gt;0,"",'W 2.1'!D8)</f>
        <v/>
      </c>
      <c r="F42" s="386" t="str">
        <f>IF(COUNTBLANK('W 2.1'!E8)&gt;0,"",'W 2.1'!E8)</f>
        <v/>
      </c>
      <c r="G42" s="374" t="str">
        <f>IF(COUNTBLANK('W 2.1'!F8)&gt;0,"",'W 2.1'!F8)</f>
        <v/>
      </c>
      <c r="H42" s="369" t="str">
        <f>IF(COUNTBLANK('W 2.1'!G8)&gt;0,"",'W 2.1'!G8)</f>
        <v/>
      </c>
      <c r="I42" s="370" t="str">
        <f>IF(COUNTBLANK('W 2.1'!H8)&gt;0,"Aucune",'W 2.1'!H8)</f>
        <v>Aucune</v>
      </c>
      <c r="J42" s="371" t="str">
        <f>IF(COUNTBLANK('W 2.1'!I8)&gt;0,"",'W 2.1'!I8)</f>
        <v/>
      </c>
      <c r="K42" s="371" t="str">
        <f>IF(COUNTBLANK('W 2.1'!J8)&gt;0,"Aucune",'W 2.1'!J8)</f>
        <v>Aucune</v>
      </c>
      <c r="L42" s="350"/>
      <c r="M42" s="350"/>
      <c r="N42" s="350"/>
      <c r="O42" s="350"/>
    </row>
    <row r="43" spans="1:15" ht="25.5" x14ac:dyDescent="0.3">
      <c r="A43" s="6"/>
      <c r="B43" s="518"/>
      <c r="C43" s="46" t="s">
        <v>69</v>
      </c>
      <c r="D43" s="365" t="str">
        <f>'W 2.1'!C9</f>
        <v xml:space="preserve">Effets de synergie
</v>
      </c>
      <c r="E43" s="372" t="str">
        <f>IF(COUNTBLANK('W 2.1'!D9)&gt;0,"",'W 2.1'!D9)</f>
        <v/>
      </c>
      <c r="F43" s="386" t="str">
        <f>IF(COUNTBLANK('W 2.1'!E9)&gt;0,"",'W 2.1'!E9)</f>
        <v/>
      </c>
      <c r="G43" s="374" t="str">
        <f>IF(COUNTBLANK('W 2.1'!F9)&gt;0,"",'W 2.1'!F9)</f>
        <v/>
      </c>
      <c r="H43" s="369" t="str">
        <f>IF(COUNTBLANK('W 2.1'!G9)&gt;0,"",'W 2.1'!G9)</f>
        <v/>
      </c>
      <c r="I43" s="370" t="str">
        <f>IF(COUNTBLANK('W 2.1'!H9)&gt;0,"Aucune",'W 2.1'!H9)</f>
        <v>Aucune</v>
      </c>
      <c r="J43" s="371" t="str">
        <f>IF(COUNTBLANK('W 2.1'!I9)&gt;0,"",'W 2.1'!I9)</f>
        <v/>
      </c>
      <c r="K43" s="371" t="str">
        <f>IF(COUNTBLANK('W 2.1'!J9)&gt;0,"Aucune",'W 2.1'!J9)</f>
        <v>Aucune</v>
      </c>
      <c r="L43" s="350"/>
      <c r="M43" s="350"/>
      <c r="N43" s="350"/>
      <c r="O43" s="350"/>
    </row>
    <row r="44" spans="1:15" ht="25.5" x14ac:dyDescent="0.3">
      <c r="A44" s="6"/>
      <c r="B44" s="518"/>
      <c r="C44" s="46" t="s">
        <v>70</v>
      </c>
      <c r="D44" s="365" t="str">
        <f>'W 2.2'!C7</f>
        <v xml:space="preserve">Provenance des matériaux
</v>
      </c>
      <c r="E44" s="372" t="str">
        <f>IF(COUNTBLANK('W 2.2'!D7)&gt;0,"",'W 2.2'!D7)</f>
        <v/>
      </c>
      <c r="F44" s="386" t="str">
        <f>IF(COUNTBLANK('W 2.2'!E7)&gt;0,"",'W 2.2'!E7)</f>
        <v/>
      </c>
      <c r="G44" s="374" t="str">
        <f>IF(COUNTBLANK('W 2.2'!F7)&gt;0,"",'W 2.2'!F7)</f>
        <v/>
      </c>
      <c r="H44" s="369" t="str">
        <f>IF(COUNTBLANK('W 2.2'!G7)&gt;0,"",'W 2.2'!G7)</f>
        <v/>
      </c>
      <c r="I44" s="370" t="str">
        <f>IF(COUNTBLANK('W 2.2'!H7)&gt;0,"Aucune",'W 2.2'!H7)</f>
        <v>Aucune</v>
      </c>
      <c r="J44" s="371" t="str">
        <f>IF(COUNTBLANK('W 2.2'!I7)&gt;0,"",'W 2.2'!I7)</f>
        <v/>
      </c>
      <c r="K44" s="371" t="str">
        <f>IF(COUNTBLANK('W 2.2'!J7)&gt;0,"Aucune",'W 2.2'!J7)</f>
        <v>Aucune</v>
      </c>
      <c r="L44" s="350"/>
      <c r="M44" s="350"/>
      <c r="N44" s="350"/>
      <c r="O44" s="350"/>
    </row>
    <row r="45" spans="1:15" ht="25.5" x14ac:dyDescent="0.3">
      <c r="A45" s="6"/>
      <c r="B45" s="518"/>
      <c r="C45" s="46" t="s">
        <v>71</v>
      </c>
      <c r="D45" s="365" t="str">
        <f>'W 2.2'!C8</f>
        <v xml:space="preserve">Ressources en personnel
</v>
      </c>
      <c r="E45" s="372" t="str">
        <f>IF(COUNTBLANK('W 2.2'!D8)&gt;0,"",'W 2.2'!D8)</f>
        <v/>
      </c>
      <c r="F45" s="386" t="str">
        <f>IF(COUNTBLANK('W 2.2'!E8)&gt;0,"",'W 2.2'!E8)</f>
        <v/>
      </c>
      <c r="G45" s="374" t="str">
        <f>IF(COUNTBLANK('W 2.2'!F8)&gt;0,"",'W 2.2'!F8)</f>
        <v/>
      </c>
      <c r="H45" s="369" t="str">
        <f>IF(COUNTBLANK('W 2.2'!G8)&gt;0,"",'W 2.2'!G8)</f>
        <v/>
      </c>
      <c r="I45" s="370" t="str">
        <f>IF(COUNTBLANK('W 2.2'!H8)&gt;0,"Aucune",'W 2.2'!H8)</f>
        <v>Aucune</v>
      </c>
      <c r="J45" s="371" t="str">
        <f>IF(COUNTBLANK('W 2.2'!I8)&gt;0,"",'W 2.2'!I8)</f>
        <v/>
      </c>
      <c r="K45" s="371" t="str">
        <f>IF(COUNTBLANK('W 2.2'!J8)&gt;0,"Aucune",'W 2.2'!J8)</f>
        <v>Aucune</v>
      </c>
      <c r="L45" s="350"/>
      <c r="M45" s="350"/>
      <c r="N45" s="350"/>
      <c r="O45" s="350"/>
    </row>
    <row r="46" spans="1:15" ht="25.5" x14ac:dyDescent="0.3">
      <c r="A46" s="6"/>
      <c r="B46" s="518"/>
      <c r="C46" s="46" t="s">
        <v>72</v>
      </c>
      <c r="D46" s="365" t="str">
        <f>'W 2.2'!C9</f>
        <v xml:space="preserve">Attractivité de la région
</v>
      </c>
      <c r="E46" s="372" t="str">
        <f>IF(COUNTBLANK('W 2.2'!D9)&gt;0,"",'W 2.2'!D9)</f>
        <v/>
      </c>
      <c r="F46" s="386" t="str">
        <f>IF(COUNTBLANK('W 2.2'!E9)&gt;0,"",'W 2.2'!E9)</f>
        <v/>
      </c>
      <c r="G46" s="374" t="str">
        <f>IF(COUNTBLANK('W 2.2'!F9)&gt;0,"",'W 2.2'!F9)</f>
        <v/>
      </c>
      <c r="H46" s="369" t="str">
        <f>IF(COUNTBLANK('W 2.2'!G9)&gt;0,"",'W 2.2'!G9)</f>
        <v/>
      </c>
      <c r="I46" s="370" t="str">
        <f>IF(COUNTBLANK('W 2.2'!H9)&gt;0,"Aucune",'W 2.2'!H9)</f>
        <v>Aucune</v>
      </c>
      <c r="J46" s="371" t="str">
        <f>IF(COUNTBLANK('W 2.2'!I9)&gt;0,"",'W 2.2'!I9)</f>
        <v/>
      </c>
      <c r="K46" s="371" t="str">
        <f>IF(COUNTBLANK('W 2.2'!J9)&gt;0,"Aucune",'W 2.2'!J9)</f>
        <v>Aucune</v>
      </c>
      <c r="L46" s="350"/>
      <c r="M46" s="350"/>
      <c r="N46" s="350"/>
      <c r="O46" s="350"/>
    </row>
    <row r="47" spans="1:15" ht="25.5" x14ac:dyDescent="0.3">
      <c r="A47" s="6"/>
      <c r="B47" s="518"/>
      <c r="C47" s="46" t="s">
        <v>73</v>
      </c>
      <c r="D47" s="365" t="str">
        <f>'W 2.2'!C10</f>
        <v xml:space="preserve">Restrictions d'accès
</v>
      </c>
      <c r="E47" s="372" t="str">
        <f>IF(COUNTBLANK('W 2.2'!D10)&gt;0,"",'W 2.2'!D10)</f>
        <v/>
      </c>
      <c r="F47" s="386" t="str">
        <f>IF(COUNTBLANK('W 2.2'!E10)&gt;0,"",'W 2.2'!E10)</f>
        <v/>
      </c>
      <c r="G47" s="374" t="str">
        <f>IF(COUNTBLANK('W 2.2'!F10)&gt;0,"",'W 2.2'!F10)</f>
        <v/>
      </c>
      <c r="H47" s="369" t="str">
        <f>IF(COUNTBLANK('W 2.2'!G10)&gt;0,"",'W 2.2'!G10)</f>
        <v/>
      </c>
      <c r="I47" s="370" t="str">
        <f>IF(COUNTBLANK('W 2.2'!H10)&gt;0,"Aucune",'W 2.2'!H10)</f>
        <v>Aucune</v>
      </c>
      <c r="J47" s="371" t="str">
        <f>IF(COUNTBLANK('W 2.2'!I10)&gt;0,"",'W 2.2'!I10)</f>
        <v/>
      </c>
      <c r="K47" s="371" t="str">
        <f>IF(COUNTBLANK('W 2.2'!J10)&gt;0,"Aucune",'W 2.2'!J10)</f>
        <v>Aucune</v>
      </c>
      <c r="L47" s="350"/>
      <c r="M47" s="350"/>
      <c r="N47" s="350"/>
      <c r="O47" s="350"/>
    </row>
    <row r="48" spans="1:15" ht="25.5" x14ac:dyDescent="0.3">
      <c r="A48" s="6"/>
      <c r="B48" s="518"/>
      <c r="C48" s="46" t="s">
        <v>74</v>
      </c>
      <c r="D48" s="365" t="str">
        <f>'W 2.3'!C7</f>
        <v xml:space="preserve">Infrastructures existantes
</v>
      </c>
      <c r="E48" s="372" t="str">
        <f>IF(COUNTBLANK('W 2.3'!D7)&gt;0,"",'W 2.3'!D7)</f>
        <v/>
      </c>
      <c r="F48" s="386" t="str">
        <f>IF(COUNTBLANK('W 2.3'!E7)&gt;0,"",'W 2.3'!E7)</f>
        <v/>
      </c>
      <c r="G48" s="374" t="str">
        <f>IF(COUNTBLANK('W 2.3'!F7)&gt;0,"",'W 2.3'!F7)</f>
        <v/>
      </c>
      <c r="H48" s="369" t="str">
        <f>IF(COUNTBLANK('W 2.3'!G7)&gt;0,"",'W 2.3'!G7)</f>
        <v/>
      </c>
      <c r="I48" s="370" t="str">
        <f>IF(COUNTBLANK('W 2.3'!H7)&gt;0,"Aucune",'W 2.3'!H7)</f>
        <v>Aucune</v>
      </c>
      <c r="J48" s="371" t="str">
        <f>IF(COUNTBLANK('W 2.3'!I7)&gt;0,"",'W 2.3'!I7)</f>
        <v/>
      </c>
      <c r="K48" s="371" t="str">
        <f>IF(COUNTBLANK('W 2.3'!J7)&gt;0,"Aucune",'W 2.3'!J7)</f>
        <v>Aucune</v>
      </c>
      <c r="L48" s="350"/>
      <c r="M48" s="350"/>
      <c r="N48" s="350"/>
      <c r="O48" s="350"/>
    </row>
    <row r="49" spans="1:15" ht="25.5" x14ac:dyDescent="0.3">
      <c r="A49" s="6"/>
      <c r="B49" s="518"/>
      <c r="C49" s="46" t="s">
        <v>75</v>
      </c>
      <c r="D49" s="387" t="str">
        <f>'W 2.3'!C8</f>
        <v xml:space="preserve">Multifonctionnalité
</v>
      </c>
      <c r="E49" s="372" t="str">
        <f>IF(COUNTBLANK('W 2.3'!D8)&gt;0,"",'W 2.3'!D8)</f>
        <v/>
      </c>
      <c r="F49" s="386" t="str">
        <f>IF(COUNTBLANK('W 2.3'!E8)&gt;0,"",'W 2.3'!E8)</f>
        <v/>
      </c>
      <c r="G49" s="374" t="str">
        <f>IF(COUNTBLANK('W 2.3'!F8)&gt;0,"",'W 2.3'!F8)</f>
        <v/>
      </c>
      <c r="H49" s="369" t="str">
        <f>IF(COUNTBLANK('W 2.3'!G8)&gt;0,"",'W 2.3'!G8)</f>
        <v/>
      </c>
      <c r="I49" s="370" t="str">
        <f>IF(COUNTBLANK('W 2.3'!H8)&gt;0,"Aucune",'W 2.3'!H8)</f>
        <v>Aucune</v>
      </c>
      <c r="J49" s="371" t="str">
        <f>IF(COUNTBLANK('W 2.3'!I8)&gt;0,"",'W 2.3'!I8)</f>
        <v/>
      </c>
      <c r="K49" s="371" t="str">
        <f>IF(COUNTBLANK('W 2.3'!J8)&gt;0,"Aucune",'W 2.3'!J8)</f>
        <v>Aucune</v>
      </c>
      <c r="L49" s="350"/>
      <c r="M49" s="350"/>
      <c r="N49" s="350"/>
      <c r="O49" s="350"/>
    </row>
    <row r="50" spans="1:15" ht="25.5" x14ac:dyDescent="0.3">
      <c r="A50" s="6"/>
      <c r="B50" s="518"/>
      <c r="C50" s="46" t="s">
        <v>76</v>
      </c>
      <c r="D50" s="365" t="str">
        <f>'W 3.1'!C7</f>
        <v xml:space="preserve">Financement à long terme
</v>
      </c>
      <c r="E50" s="372" t="str">
        <f>IF(COUNTBLANK('W 3.1'!D7)&gt;0,"",'W 3.1'!D7)</f>
        <v/>
      </c>
      <c r="F50" s="386" t="str">
        <f>IF(COUNTBLANK('W 3.1'!E7)&gt;0,"",'W 3.1'!E7)</f>
        <v/>
      </c>
      <c r="G50" s="374" t="str">
        <f>IF(COUNTBLANK('W 3.1'!F7)&gt;0,"",'W 3.1'!F7)</f>
        <v/>
      </c>
      <c r="H50" s="369" t="str">
        <f>IF(COUNTBLANK('W 3.1'!G7)&gt;0,"",'W 3.1'!G7)</f>
        <v/>
      </c>
      <c r="I50" s="370" t="str">
        <f>IF(COUNTBLANK('W 3.1'!H7)&gt;0,"Aucune",'W 3.1'!H7)</f>
        <v>Aucune</v>
      </c>
      <c r="J50" s="371" t="str">
        <f>IF(COUNTBLANK('W 3.1'!I7)&gt;0,"",'W 3.1'!I7)</f>
        <v/>
      </c>
      <c r="K50" s="371" t="str">
        <f>IF(COUNTBLANK('W 3.1'!J7)&gt;0,"Aucune",'W 3.1'!J7)</f>
        <v>Aucune</v>
      </c>
      <c r="L50" s="350"/>
      <c r="M50" s="350"/>
      <c r="N50" s="350"/>
      <c r="O50" s="350"/>
    </row>
    <row r="51" spans="1:15" ht="38.25" x14ac:dyDescent="0.3">
      <c r="A51" s="6"/>
      <c r="B51" s="518"/>
      <c r="C51" s="46" t="s">
        <v>77</v>
      </c>
      <c r="D51" s="365" t="str">
        <f>'W 3.1'!C8</f>
        <v xml:space="preserve">Taux de couverture des coûts
</v>
      </c>
      <c r="E51" s="372" t="str">
        <f>IF(COUNTBLANK('W 3.1'!D8)&gt;0,"",'W 3.1'!D8)</f>
        <v/>
      </c>
      <c r="F51" s="386" t="str">
        <f>IF(COUNTBLANK('W 3.1'!E8)&gt;0,"",'W 3.1'!E8)</f>
        <v/>
      </c>
      <c r="G51" s="374" t="str">
        <f>IF(COUNTBLANK('W 3.1'!F8)&gt;0,"",'W 3.1'!F8)</f>
        <v/>
      </c>
      <c r="H51" s="369" t="str">
        <f>IF(COUNTBLANK('W 3.1'!G8)&gt;0,"",'W 3.1'!G8)</f>
        <v/>
      </c>
      <c r="I51" s="370" t="str">
        <f>IF(COUNTBLANK('W 3.1'!H8)&gt;0,"Aucune",'W 3.1'!H8)</f>
        <v>Aucune</v>
      </c>
      <c r="J51" s="371" t="str">
        <f>IF(COUNTBLANK('W 3.1'!I8)&gt;0,"",'W 3.1'!I8)</f>
        <v/>
      </c>
      <c r="K51" s="371" t="str">
        <f>IF(COUNTBLANK('W 3.1'!J8)&gt;0,"Aucune",'W 3.1'!J8)</f>
        <v>Aucune</v>
      </c>
      <c r="L51" s="350"/>
      <c r="M51" s="350"/>
      <c r="N51" s="350"/>
      <c r="O51" s="350"/>
    </row>
    <row r="52" spans="1:15" ht="26.25" thickBot="1" x14ac:dyDescent="0.35">
      <c r="A52" s="6"/>
      <c r="B52" s="519"/>
      <c r="C52" s="46" t="s">
        <v>78</v>
      </c>
      <c r="D52" s="365" t="str">
        <f>'W 3.1'!C9</f>
        <v xml:space="preserve">Financement des risques
</v>
      </c>
      <c r="E52" s="375" t="str">
        <f>IF(COUNTBLANK('W 3.1'!D9)&gt;0,"",'W 3.1'!D9)</f>
        <v/>
      </c>
      <c r="F52" s="388" t="str">
        <f>IF(COUNTBLANK('W 3.1'!E9)&gt;0,"",'W 3.1'!E9)</f>
        <v/>
      </c>
      <c r="G52" s="377" t="str">
        <f>IF(COUNTBLANK('W 3.1'!F9)&gt;0,"",'W 3.1'!F9)</f>
        <v/>
      </c>
      <c r="H52" s="369" t="str">
        <f>IF(COUNTBLANK('W 3.1'!G9)&gt;0,"",'W 3.1'!G9)</f>
        <v/>
      </c>
      <c r="I52" s="370" t="str">
        <f>IF(COUNTBLANK('W 3.1'!H9)&gt;0,"Aucune",'W 3.1'!H9)</f>
        <v>Aucune</v>
      </c>
      <c r="J52" s="371" t="str">
        <f>IF(COUNTBLANK('W 3.1'!I9)&gt;0,"",'W 3.1'!I9)</f>
        <v/>
      </c>
      <c r="K52" s="371" t="str">
        <f>IF(COUNTBLANK('W 3.1'!J9)&gt;0,"Aucune",'W 3.1'!J9)</f>
        <v>Aucune</v>
      </c>
      <c r="L52" s="350"/>
      <c r="M52" s="350"/>
      <c r="N52" s="350"/>
      <c r="O52" s="350"/>
    </row>
    <row r="53" spans="1:15" ht="17.25" thickBot="1" x14ac:dyDescent="0.35">
      <c r="A53" s="6"/>
      <c r="B53" s="392"/>
      <c r="C53" s="393"/>
      <c r="D53" s="2"/>
      <c r="E53" s="13"/>
      <c r="F53" s="391"/>
      <c r="G53" s="382"/>
      <c r="H53" s="382"/>
      <c r="I53" s="394"/>
      <c r="J53" s="383"/>
      <c r="K53" s="383"/>
      <c r="L53" s="352"/>
      <c r="M53" s="352"/>
      <c r="N53" s="352"/>
      <c r="O53" s="352"/>
    </row>
    <row r="54" spans="1:15" ht="25.5" x14ac:dyDescent="0.3">
      <c r="A54" s="6"/>
      <c r="B54" s="521" t="s">
        <v>3</v>
      </c>
      <c r="C54" s="48" t="s">
        <v>79</v>
      </c>
      <c r="D54" s="365" t="str">
        <f>'U 1.1'!C7</f>
        <v xml:space="preserve">Besoins énergétiques
</v>
      </c>
      <c r="E54" s="366" t="str">
        <f>IF(COUNTBLANK('U 1.1'!D7)&gt;0,"",'U 1.1'!D7)</f>
        <v/>
      </c>
      <c r="F54" s="384" t="str">
        <f>IF(COUNTBLANK('U 1.1'!E7)&gt;0,"",'U 1.1'!E7)</f>
        <v/>
      </c>
      <c r="G54" s="385" t="str">
        <f>IF(COUNTBLANK('U 1.1'!F7)&gt;0,"",'U 1.1'!F7)</f>
        <v/>
      </c>
      <c r="H54" s="369" t="str">
        <f>IF(COUNTBLANK('U 1.1'!G7)&gt;0,"",'U 1.1'!G7)</f>
        <v/>
      </c>
      <c r="I54" s="370" t="str">
        <f>IF(COUNTBLANK('U 1.1'!H7)&gt;0,"Aucune",'U 1.1'!H7)</f>
        <v>Aucune</v>
      </c>
      <c r="J54" s="395" t="str">
        <f>IF(COUNTBLANK('U 1.1'!I7)&gt;0,"",'U 1.1'!I7)</f>
        <v/>
      </c>
      <c r="K54" s="395" t="str">
        <f>IF(COUNTBLANK('U 1.1'!J7)&gt;0,"Aucune",'U 1.1'!J7)</f>
        <v>Aucune</v>
      </c>
      <c r="L54" s="350"/>
      <c r="M54" s="350"/>
      <c r="N54" s="350"/>
      <c r="O54" s="350"/>
    </row>
    <row r="55" spans="1:15" ht="25.5" x14ac:dyDescent="0.3">
      <c r="A55" s="6"/>
      <c r="B55" s="521"/>
      <c r="C55" s="47" t="s">
        <v>80</v>
      </c>
      <c r="D55" s="365" t="str">
        <f>'U 1.1'!C8</f>
        <v xml:space="preserve">Énergies renouvelables
</v>
      </c>
      <c r="E55" s="372" t="str">
        <f>IF(COUNTBLANK('U 1.1'!D8)&gt;0,"",'U 1.1'!D8)</f>
        <v/>
      </c>
      <c r="F55" s="386" t="str">
        <f>IF(COUNTBLANK('U 1.1'!E8)&gt;0,"",'U 1.1'!E8)</f>
        <v/>
      </c>
      <c r="G55" s="374" t="str">
        <f>IF(COUNTBLANK('U 1.1'!F8)&gt;0,"",'U 1.1'!F8)</f>
        <v/>
      </c>
      <c r="H55" s="369" t="str">
        <f>IF(COUNTBLANK('U 1.1'!G8)&gt;0,"",'U 1.1'!G8)</f>
        <v/>
      </c>
      <c r="I55" s="396" t="str">
        <f>IF(COUNTBLANK('U 1.1'!H8)&gt;0,"Aucune",'U 1.1'!H8)</f>
        <v>Aucune</v>
      </c>
      <c r="J55" s="395" t="str">
        <f>IF(COUNTBLANK('U 1.1'!I8)&gt;0,"",'U 1.1'!I8)</f>
        <v/>
      </c>
      <c r="K55" s="395" t="str">
        <f>IF(COUNTBLANK('U 1.1'!J8)&gt;0,"Aucune",'U 1.1'!J8)</f>
        <v>Aucune</v>
      </c>
      <c r="L55" s="353"/>
      <c r="M55" s="353"/>
      <c r="N55" s="353"/>
      <c r="O55" s="353"/>
    </row>
    <row r="56" spans="1:15" ht="25.5" x14ac:dyDescent="0.3">
      <c r="A56" s="6"/>
      <c r="B56" s="521"/>
      <c r="C56" s="47" t="s">
        <v>81</v>
      </c>
      <c r="D56" s="365" t="str">
        <f>'U 1.1'!C9</f>
        <v xml:space="preserve">Monitoring énergétique
</v>
      </c>
      <c r="E56" s="372" t="str">
        <f>IF(COUNTBLANK('U 1.1'!D9)&gt;0,"",'U 1.1'!D9)</f>
        <v/>
      </c>
      <c r="F56" s="386" t="str">
        <f>IF(COUNTBLANK('U 1.1'!E9)&gt;0,"",'U 1.1'!E9)</f>
        <v/>
      </c>
      <c r="G56" s="374" t="str">
        <f>IF(COUNTBLANK('U 1.1'!F9)&gt;0,"",'U 1.1'!F9)</f>
        <v/>
      </c>
      <c r="H56" s="369" t="str">
        <f>IF(COUNTBLANK('U 1.1'!G9)&gt;0,"",'U 1.1'!G9)</f>
        <v/>
      </c>
      <c r="I56" s="396" t="str">
        <f>IF(COUNTBLANK('U 1.1'!H9)&gt;0,"Aucune",'U 1.1'!H9)</f>
        <v>Aucune</v>
      </c>
      <c r="J56" s="395" t="str">
        <f>IF(COUNTBLANK('U 1.1'!I9)&gt;0,"",'U 1.1'!I9)</f>
        <v/>
      </c>
      <c r="K56" s="395" t="str">
        <f>IF(COUNTBLANK('U 1.1'!J9)&gt;0,"Aucune",'U 1.1'!J9)</f>
        <v>Aucune</v>
      </c>
      <c r="L56" s="353"/>
      <c r="M56" s="353"/>
      <c r="N56" s="353"/>
      <c r="O56" s="353"/>
    </row>
    <row r="57" spans="1:15" ht="25.5" x14ac:dyDescent="0.3">
      <c r="A57" s="6"/>
      <c r="B57" s="521"/>
      <c r="C57" s="47" t="s">
        <v>82</v>
      </c>
      <c r="D57" s="365" t="str">
        <f>'U 1.2'!C7</f>
        <v xml:space="preserve">Utilisation des surfaces
</v>
      </c>
      <c r="E57" s="372" t="str">
        <f>IF(COUNTBLANK('U 1.2'!D7)&gt;0,"",'U 1.2'!D7)</f>
        <v/>
      </c>
      <c r="F57" s="386" t="str">
        <f>IF(COUNTBLANK('U 1.2'!E7)&gt;0,"",'U 1.2'!E7)</f>
        <v/>
      </c>
      <c r="G57" s="374" t="str">
        <f>IF(COUNTBLANK('U 1.2'!F7)&gt;0,"",'U 1.2'!F7)</f>
        <v/>
      </c>
      <c r="H57" s="369" t="str">
        <f>IF(COUNTBLANK('U 1.2'!G7)&gt;0,"",'U 1.2'!G7)</f>
        <v/>
      </c>
      <c r="I57" s="370" t="str">
        <f>IF(COUNTBLANK('U 1.2'!H7)&gt;0,"Aucune",'U 1.2'!H7)</f>
        <v>Aucune</v>
      </c>
      <c r="J57" s="371" t="str">
        <f>IF(COUNTBLANK('U 1.2'!I7)&gt;0,"",'U 1.2'!I7)</f>
        <v/>
      </c>
      <c r="K57" s="371" t="str">
        <f>IF(COUNTBLANK('U 1.2'!J7)&gt;0,"Aucune",'U 1.2'!J7)</f>
        <v>Aucune</v>
      </c>
      <c r="L57" s="350"/>
      <c r="M57" s="350"/>
      <c r="N57" s="350"/>
      <c r="O57" s="350"/>
    </row>
    <row r="58" spans="1:15" ht="25.5" x14ac:dyDescent="0.3">
      <c r="A58" s="6"/>
      <c r="B58" s="521"/>
      <c r="C58" s="47" t="s">
        <v>83</v>
      </c>
      <c r="D58" s="365" t="str">
        <f>'U 1.2'!C8</f>
        <v xml:space="preserve">Gestion du sol
</v>
      </c>
      <c r="E58" s="372" t="str">
        <f>IF(COUNTBLANK('U 1.2'!D8)&gt;0,"",'U 1.2'!D8)</f>
        <v/>
      </c>
      <c r="F58" s="386" t="str">
        <f>IF(COUNTBLANK('U 1.2'!E8)&gt;0,"",'U 1.2'!E8)</f>
        <v/>
      </c>
      <c r="G58" s="374" t="str">
        <f>IF(COUNTBLANK('U 1.2'!F8)&gt;0,"",'U 1.2'!F8)</f>
        <v/>
      </c>
      <c r="H58" s="369" t="str">
        <f>IF(COUNTBLANK('U 1.2'!G8)&gt;0,"",'U 1.2'!G8)</f>
        <v/>
      </c>
      <c r="I58" s="370" t="str">
        <f>IF(COUNTBLANK('U 1.2'!H8)&gt;0,"Aucune",'U 1.2'!H8)</f>
        <v>Aucune</v>
      </c>
      <c r="J58" s="371" t="str">
        <f>IF(COUNTBLANK('U 1.2'!I8)&gt;0,"",'U 1.2'!I8)</f>
        <v/>
      </c>
      <c r="K58" s="371" t="str">
        <f>IF(COUNTBLANK('U 1.2'!J8)&gt;0,"Aucune",'U 1.2'!J8)</f>
        <v>Aucune</v>
      </c>
      <c r="L58" s="350"/>
      <c r="M58" s="350"/>
      <c r="N58" s="350"/>
      <c r="O58" s="350"/>
    </row>
    <row r="59" spans="1:15" ht="38.25" x14ac:dyDescent="0.3">
      <c r="A59" s="6"/>
      <c r="B59" s="521"/>
      <c r="C59" s="47" t="s">
        <v>84</v>
      </c>
      <c r="D59" s="387" t="str">
        <f>'U 1.3'!C7</f>
        <v xml:space="preserve">Investigation des sites pollués
</v>
      </c>
      <c r="E59" s="372" t="str">
        <f>IF(COUNTBLANK('U 1.3'!D7)&gt;0,"",'U 1.3'!D7)</f>
        <v/>
      </c>
      <c r="F59" s="386" t="str">
        <f>IF(COUNTBLANK('U 1.3'!E7)&gt;0,"",'U 1.3'!E7)</f>
        <v/>
      </c>
      <c r="G59" s="374" t="str">
        <f>IF(COUNTBLANK('U 1.3'!F7)&gt;0,"",'U 1.3'!F7)</f>
        <v/>
      </c>
      <c r="H59" s="369" t="str">
        <f>IF(COUNTBLANK('U 1.3'!G7)&gt;0,"",'U 1.3'!G7)</f>
        <v/>
      </c>
      <c r="I59" s="370" t="str">
        <f>IF(COUNTBLANK('U 1.3'!H7)&gt;0,"Aucune",'U 1.3'!H7)</f>
        <v>Aucune</v>
      </c>
      <c r="J59" s="371" t="str">
        <f>IF(COUNTBLANK('U 1.3'!I7)&gt;0,"",'U 1.3'!I7)</f>
        <v/>
      </c>
      <c r="K59" s="371" t="str">
        <f>IF(COUNTBLANK('U 1.3'!J7)&gt;0,"Aucune",'U 1.3'!J7)</f>
        <v>Aucune</v>
      </c>
      <c r="L59" s="350"/>
      <c r="M59" s="350"/>
      <c r="N59" s="350"/>
      <c r="O59" s="350"/>
    </row>
    <row r="60" spans="1:15" ht="38.25" x14ac:dyDescent="0.3">
      <c r="A60" s="6"/>
      <c r="B60" s="521"/>
      <c r="C60" s="47" t="s">
        <v>85</v>
      </c>
      <c r="D60" s="365" t="str">
        <f>'U 1.3'!C8</f>
        <v xml:space="preserve">Intervention sur un site pollué
</v>
      </c>
      <c r="E60" s="372" t="str">
        <f>IF(COUNTBLANK('U 1.3'!D8)&gt;0,"",'U 1.3'!D8)</f>
        <v/>
      </c>
      <c r="F60" s="386" t="str">
        <f>IF(COUNTBLANK('U 1.3'!E8)&gt;0,"",'U 1.3'!E8)</f>
        <v/>
      </c>
      <c r="G60" s="374" t="str">
        <f>IF(COUNTBLANK('U 1.3'!F8)&gt;0,"",'U 1.3'!F8)</f>
        <v/>
      </c>
      <c r="H60" s="369" t="str">
        <f>IF(COUNTBLANK('U 1.3'!G8)&gt;0,"",'U 1.3'!G8)</f>
        <v/>
      </c>
      <c r="I60" s="370" t="str">
        <f>IF(COUNTBLANK('U 1.3'!H8)&gt;0,"Aucune",'U 1.3'!H8)</f>
        <v>Aucune</v>
      </c>
      <c r="J60" s="371" t="str">
        <f>IF(COUNTBLANK('U 1.3'!I8)&gt;0,"",'U 1.3'!I8)</f>
        <v/>
      </c>
      <c r="K60" s="371" t="str">
        <f>IF(COUNTBLANK('U 1.3'!J8)&gt;0,"Aucune",'U 1.3'!J8)</f>
        <v>Aucune</v>
      </c>
      <c r="L60" s="350"/>
      <c r="M60" s="350"/>
      <c r="N60" s="350"/>
      <c r="O60" s="350"/>
    </row>
    <row r="61" spans="1:15" ht="25.5" x14ac:dyDescent="0.3">
      <c r="A61" s="6"/>
      <c r="B61" s="521"/>
      <c r="C61" s="47" t="s">
        <v>86</v>
      </c>
      <c r="D61" s="365" t="str">
        <f>'U 1.4'!C7</f>
        <v xml:space="preserve">Déchets non pollués
</v>
      </c>
      <c r="E61" s="372" t="str">
        <f>IF(COUNTBLANK('U 1.4'!D7)&gt;0,"",'U 1.4'!D7)</f>
        <v/>
      </c>
      <c r="F61" s="386" t="str">
        <f>IF(COUNTBLANK('U 1.4'!E7)&gt;0,"",'U 1.4'!E7)</f>
        <v/>
      </c>
      <c r="G61" s="374" t="str">
        <f>IF(COUNTBLANK('U 1.4'!F7)&gt;0,"",'U 1.4'!F7)</f>
        <v/>
      </c>
      <c r="H61" s="369" t="str">
        <f>IF(COUNTBLANK('U 1.4'!G7)&gt;0,"",'U 1.4'!G7)</f>
        <v/>
      </c>
      <c r="I61" s="370" t="str">
        <f>IF(COUNTBLANK('U 1.4'!H7)&gt;0,"Aucune",'U 1.4'!H7)</f>
        <v>Aucune</v>
      </c>
      <c r="J61" s="371" t="str">
        <f>IF(COUNTBLANK('U 1.4'!I7)&gt;0,"",'U 1.4'!I7)</f>
        <v/>
      </c>
      <c r="K61" s="371" t="str">
        <f>IF(COUNTBLANK('U 1.4'!J7)&gt;0,"Aucune",'U 1.4'!J7)</f>
        <v>Aucune</v>
      </c>
      <c r="L61" s="350"/>
      <c r="M61" s="350"/>
      <c r="N61" s="350"/>
      <c r="O61" s="350"/>
    </row>
    <row r="62" spans="1:15" ht="25.5" x14ac:dyDescent="0.3">
      <c r="A62" s="6"/>
      <c r="B62" s="521"/>
      <c r="C62" s="47" t="s">
        <v>87</v>
      </c>
      <c r="D62" s="365" t="str">
        <f>'U 1.4'!C8</f>
        <v xml:space="preserve">Déchets pollués
</v>
      </c>
      <c r="E62" s="372" t="str">
        <f>IF(COUNTBLANK('U 1.4'!D8)&gt;0,"",'U 1.4'!D8)</f>
        <v/>
      </c>
      <c r="F62" s="386" t="str">
        <f>IF(COUNTBLANK('U 1.4'!E8)&gt;0,"",'U 1.4'!E8)</f>
        <v/>
      </c>
      <c r="G62" s="374" t="str">
        <f>IF(COUNTBLANK('U 1.4'!F8)&gt;0,"",'U 1.4'!F8)</f>
        <v/>
      </c>
      <c r="H62" s="369" t="str">
        <f>IF(COUNTBLANK('U 1.4'!G8)&gt;0,"",'U 1.4'!G8)</f>
        <v/>
      </c>
      <c r="I62" s="370" t="str">
        <f>IF(COUNTBLANK('U 1.4'!H8)&gt;0,"Aucune",'U 1.4'!H8)</f>
        <v>Aucune</v>
      </c>
      <c r="J62" s="371" t="str">
        <f>IF(COUNTBLANK('U 1.4'!I8)&gt;0,"",'U 1.4'!I8)</f>
        <v/>
      </c>
      <c r="K62" s="371" t="str">
        <f>IF(COUNTBLANK('U 1.4'!J8)&gt;0,"Aucune",'U 1.4'!J8)</f>
        <v>Aucune</v>
      </c>
      <c r="L62" s="350"/>
      <c r="M62" s="350"/>
      <c r="N62" s="350"/>
      <c r="O62" s="350"/>
    </row>
    <row r="63" spans="1:15" ht="25.5" x14ac:dyDescent="0.3">
      <c r="A63" s="6"/>
      <c r="B63" s="521"/>
      <c r="C63" s="47" t="s">
        <v>88</v>
      </c>
      <c r="D63" s="365" t="str">
        <f>'U 1.5'!C7</f>
        <v xml:space="preserve">Besoins en matériaux
</v>
      </c>
      <c r="E63" s="372" t="str">
        <f>IF(COUNTBLANK('U 1.5'!D7)&gt;0,"",'U 1.5'!D7)</f>
        <v/>
      </c>
      <c r="F63" s="386" t="str">
        <f>IF(COUNTBLANK('U 1.5'!E7)&gt;0,"",'U 1.5'!E7)</f>
        <v/>
      </c>
      <c r="G63" s="374" t="str">
        <f>IF(COUNTBLANK('U 1.5'!F7)&gt;0,"",'U 1.5'!F7)</f>
        <v/>
      </c>
      <c r="H63" s="369" t="str">
        <f>IF(COUNTBLANK('U 1.5'!G7)&gt;0,"",'U 1.5'!G7)</f>
        <v/>
      </c>
      <c r="I63" s="370" t="str">
        <f>IF(COUNTBLANK('U 1.5'!H7)&gt;0,"Aucune",'U 1.5'!H7)</f>
        <v>Aucune</v>
      </c>
      <c r="J63" s="371" t="str">
        <f>IF(COUNTBLANK('U 1.5'!I7)&gt;0,"",'U 1.5'!I7)</f>
        <v/>
      </c>
      <c r="K63" s="371" t="str">
        <f>IF(COUNTBLANK('U 1.5'!J7)&gt;0,"Aucune",'U 1.5'!J7)</f>
        <v>Aucune</v>
      </c>
      <c r="L63" s="350"/>
      <c r="M63" s="350"/>
      <c r="N63" s="350"/>
      <c r="O63" s="350"/>
    </row>
    <row r="64" spans="1:15" ht="38.25" x14ac:dyDescent="0.3">
      <c r="A64" s="6"/>
      <c r="B64" s="521"/>
      <c r="C64" s="47" t="s">
        <v>89</v>
      </c>
      <c r="D64" s="365" t="str">
        <f>'U 1.5'!C8</f>
        <v xml:space="preserve">Méthodes et produits d'entretien
</v>
      </c>
      <c r="E64" s="372" t="str">
        <f>IF(COUNTBLANK('U 1.5'!D8)&gt;0,"",'U 1.5'!D8)</f>
        <v/>
      </c>
      <c r="F64" s="386" t="str">
        <f>IF(COUNTBLANK('U 1.5'!E8)&gt;0,"",'U 1.5'!E8)</f>
        <v/>
      </c>
      <c r="G64" s="374" t="str">
        <f>IF(COUNTBLANK('U 1.5'!F8)&gt;0,"",'U 1.5'!F8)</f>
        <v/>
      </c>
      <c r="H64" s="369" t="str">
        <f>IF(COUNTBLANK('U 1.5'!G8)&gt;0,"",'U 1.5'!G8)</f>
        <v/>
      </c>
      <c r="I64" s="370" t="str">
        <f>IF(COUNTBLANK('U 1.5'!H8)&gt;0,"Aucune",'U 1.5'!H8)</f>
        <v>Aucune</v>
      </c>
      <c r="J64" s="371" t="str">
        <f>IF(COUNTBLANK('U 1.5'!I8)&gt;0,"",'U 1.5'!I8)</f>
        <v/>
      </c>
      <c r="K64" s="371" t="str">
        <f>IF(COUNTBLANK('U 1.5'!J8)&gt;0,"Aucune",'U 1.5'!J8)</f>
        <v>Aucune</v>
      </c>
      <c r="L64" s="350"/>
      <c r="M64" s="350"/>
      <c r="N64" s="350"/>
      <c r="O64" s="350"/>
    </row>
    <row r="65" spans="1:15" ht="25.5" x14ac:dyDescent="0.3">
      <c r="A65" s="6"/>
      <c r="B65" s="521"/>
      <c r="C65" s="47" t="s">
        <v>90</v>
      </c>
      <c r="D65" s="365" t="str">
        <f>'U 1.5'!C9</f>
        <v xml:space="preserve">Séparabilité
</v>
      </c>
      <c r="E65" s="372" t="str">
        <f>IF(COUNTBLANK('U 1.5'!D9)&gt;0,"",'U 1.5'!D9)</f>
        <v/>
      </c>
      <c r="F65" s="386" t="str">
        <f>IF(COUNTBLANK('U 1.5'!E9)&gt;0,"",'U 1.5'!E9)</f>
        <v/>
      </c>
      <c r="G65" s="374" t="str">
        <f>IF(COUNTBLANK('U 1.5'!F9)&gt;0,"",'U 1.5'!F9)</f>
        <v/>
      </c>
      <c r="H65" s="369" t="str">
        <f>IF(COUNTBLANK('U 1.5'!G9)&gt;0,"",'U 1.5'!G9)</f>
        <v/>
      </c>
      <c r="I65" s="370" t="str">
        <f>IF(COUNTBLANK('U 1.5'!H9)&gt;0,"Aucune",'U 1.5'!H9)</f>
        <v>Aucune</v>
      </c>
      <c r="J65" s="371" t="str">
        <f>IF(COUNTBLANK('U 1.5'!I9)&gt;0,"",'U 1.5'!I9)</f>
        <v/>
      </c>
      <c r="K65" s="371" t="str">
        <f>IF(COUNTBLANK('U 1.5'!J9)&gt;0,"Aucune",'U 1.5'!J9)</f>
        <v>Aucune</v>
      </c>
      <c r="L65" s="350"/>
      <c r="M65" s="350"/>
      <c r="N65" s="350"/>
      <c r="O65" s="350"/>
    </row>
    <row r="66" spans="1:15" ht="38.25" x14ac:dyDescent="0.3">
      <c r="A66" s="6"/>
      <c r="B66" s="521"/>
      <c r="C66" s="47" t="s">
        <v>91</v>
      </c>
      <c r="D66" s="365" t="str">
        <f>'U 2.1'!C7</f>
        <v xml:space="preserve">Emissions de gaz à effet de serre
</v>
      </c>
      <c r="E66" s="372" t="str">
        <f>IF(COUNTBLANK('U 2.1'!D7)&gt;0,"",'U 2.1'!D7)</f>
        <v/>
      </c>
      <c r="F66" s="386" t="str">
        <f>IF(COUNTBLANK('U 2.1'!E7)&gt;0,"",'U 2.1'!E7)</f>
        <v/>
      </c>
      <c r="G66" s="374" t="str">
        <f>IF(COUNTBLANK('U 2.1'!F7)&gt;0,"",'U 2.1'!F7)</f>
        <v/>
      </c>
      <c r="H66" s="369" t="str">
        <f>IF(COUNTBLANK('U 2.1'!G7)&gt;0,"",'U 2.1'!G7)</f>
        <v/>
      </c>
      <c r="I66" s="370" t="str">
        <f>IF(COUNTBLANK('U 2.1'!H7)&gt;0,"Aucune",'U 2.1'!H7)</f>
        <v>Aucune</v>
      </c>
      <c r="J66" s="371" t="str">
        <f>IF(COUNTBLANK('U 2.1'!I7)&gt;0,"",'U 2.1'!I7)</f>
        <v/>
      </c>
      <c r="K66" s="371" t="str">
        <f>IF(COUNTBLANK('U 2.1'!J7)&gt;0,"Aucune",'U 2.1'!J7)</f>
        <v>Aucune</v>
      </c>
      <c r="L66" s="350"/>
      <c r="M66" s="350"/>
      <c r="N66" s="350"/>
      <c r="O66" s="350"/>
    </row>
    <row r="67" spans="1:15" ht="25.5" x14ac:dyDescent="0.3">
      <c r="A67" s="6"/>
      <c r="B67" s="521"/>
      <c r="C67" s="47" t="s">
        <v>92</v>
      </c>
      <c r="D67" s="365" t="str">
        <f>'U 2.1'!C8</f>
        <v xml:space="preserve">Compensation carbone
</v>
      </c>
      <c r="E67" s="372" t="str">
        <f>IF(COUNTBLANK('U 2.1'!D8)&gt;0,"",'U 2.1'!D8)</f>
        <v/>
      </c>
      <c r="F67" s="386" t="str">
        <f>IF(COUNTBLANK('U 2.1'!E8)&gt;0,"",'U 2.1'!E8)</f>
        <v/>
      </c>
      <c r="G67" s="374" t="str">
        <f>IF(COUNTBLANK('U 2.1'!F8)&gt;0,"",'U 2.1'!F8)</f>
        <v/>
      </c>
      <c r="H67" s="369" t="str">
        <f>IF(COUNTBLANK('U 2.1'!G8)&gt;0,"",'U 2.1'!G8)</f>
        <v/>
      </c>
      <c r="I67" s="370" t="str">
        <f>IF(COUNTBLANK('U 2.1'!H8)&gt;0,"Aucune",'U 2.1'!H8)</f>
        <v>Aucune</v>
      </c>
      <c r="J67" s="371" t="str">
        <f>IF(COUNTBLANK('U 2.1'!I8)&gt;0,"",'U 2.1'!I8)</f>
        <v/>
      </c>
      <c r="K67" s="371" t="str">
        <f>IF(COUNTBLANK('U 2.1'!J8)&gt;0,"Aucune",'U 2.1'!J8)</f>
        <v>Aucune</v>
      </c>
      <c r="L67" s="350"/>
      <c r="M67" s="350"/>
      <c r="N67" s="350"/>
      <c r="O67" s="350"/>
    </row>
    <row r="68" spans="1:15" ht="25.5" x14ac:dyDescent="0.3">
      <c r="A68" s="6"/>
      <c r="B68" s="521"/>
      <c r="C68" s="47" t="s">
        <v>93</v>
      </c>
      <c r="D68" s="365" t="str">
        <f>'U 2.1'!C9</f>
        <v xml:space="preserve">Microclimat
</v>
      </c>
      <c r="E68" s="372" t="str">
        <f>IF(COUNTBLANK('U 2.1'!D9)&gt;0,"",'U 2.1'!D9)</f>
        <v/>
      </c>
      <c r="F68" s="386" t="str">
        <f>IF(COUNTBLANK('U 2.1'!E9)&gt;0,"",'U 2.1'!E9)</f>
        <v/>
      </c>
      <c r="G68" s="374" t="str">
        <f>IF(COUNTBLANK('U 2.1'!F9)&gt;0,"",'U 2.1'!F9)</f>
        <v/>
      </c>
      <c r="H68" s="369" t="str">
        <f>IF(COUNTBLANK('U 2.1'!G9)&gt;0,"",'U 2.1'!G9)</f>
        <v/>
      </c>
      <c r="I68" s="370" t="str">
        <f>IF(COUNTBLANK('U 2.1'!H9)&gt;0,"Aucune",'U 2.1'!H9)</f>
        <v>Aucune</v>
      </c>
      <c r="J68" s="371" t="str">
        <f>IF(COUNTBLANK('U 2.1'!I9)&gt;0,"",'U 2.1'!I9)</f>
        <v/>
      </c>
      <c r="K68" s="371" t="str">
        <f>IF(COUNTBLANK('U 2.1'!J9)&gt;0,"Aucune",'U 2.1'!J9)</f>
        <v>Aucune</v>
      </c>
      <c r="L68" s="350"/>
      <c r="M68" s="350"/>
      <c r="N68" s="350"/>
      <c r="O68" s="350"/>
    </row>
    <row r="69" spans="1:15" ht="25.5" x14ac:dyDescent="0.3">
      <c r="A69" s="6"/>
      <c r="B69" s="521"/>
      <c r="C69" s="47" t="s">
        <v>94</v>
      </c>
      <c r="D69" s="365" t="str">
        <f>'U 2.2'!C7</f>
        <v>Polluants atmosphériques et odeurs</v>
      </c>
      <c r="E69" s="372" t="str">
        <f>IF(COUNTBLANK('U 2.2'!D7)&gt;0,"",'U 2.2'!D7)</f>
        <v/>
      </c>
      <c r="F69" s="386" t="str">
        <f>IF(COUNTBLANK('U 2.2'!E7)&gt;0,"",'U 2.2'!E7)</f>
        <v/>
      </c>
      <c r="G69" s="374" t="str">
        <f>IF(COUNTBLANK('U 2.2'!F7)&gt;0,"",'U 2.2'!F7)</f>
        <v/>
      </c>
      <c r="H69" s="369" t="str">
        <f>IF(COUNTBLANK('U 2.2'!G7)&gt;0,"",'U 2.2'!G7)</f>
        <v/>
      </c>
      <c r="I69" s="370" t="str">
        <f>IF(COUNTBLANK('U 2.2'!H7)&gt;0,"Aucune",'U 2.2'!H7)</f>
        <v>Aucune</v>
      </c>
      <c r="J69" s="371" t="str">
        <f>IF(COUNTBLANK('U 2.2'!I7)&gt;0,"",'U 2.2'!I7)</f>
        <v/>
      </c>
      <c r="K69" s="371" t="str">
        <f>IF(COUNTBLANK('U 2.2'!J7)&gt;0,"Aucune",'U 2.2'!J7)</f>
        <v>Aucune</v>
      </c>
      <c r="L69" s="350"/>
      <c r="M69" s="350"/>
      <c r="N69" s="350"/>
      <c r="O69" s="350"/>
    </row>
    <row r="70" spans="1:15" ht="25.5" x14ac:dyDescent="0.3">
      <c r="A70" s="6"/>
      <c r="B70" s="521"/>
      <c r="C70" s="47" t="s">
        <v>95</v>
      </c>
      <c r="D70" s="365" t="str">
        <f>'U 2.2'!C8</f>
        <v xml:space="preserve">Bruit et vibrations
</v>
      </c>
      <c r="E70" s="372" t="str">
        <f>IF(COUNTBLANK('U 2.2'!D8)&gt;0,"",'U 2.2'!D8)</f>
        <v/>
      </c>
      <c r="F70" s="386" t="str">
        <f>IF(COUNTBLANK('U 2.2'!E8)&gt;0,"",'U 2.2'!E8)</f>
        <v/>
      </c>
      <c r="G70" s="374" t="str">
        <f>IF(COUNTBLANK('U 2.2'!F8)&gt;0,"",'U 2.2'!F8)</f>
        <v/>
      </c>
      <c r="H70" s="369" t="str">
        <f>IF(COUNTBLANK('U 2.2'!G8)&gt;0,"",'U 2.2'!G8)</f>
        <v/>
      </c>
      <c r="I70" s="370" t="str">
        <f>IF(COUNTBLANK('U 2.2'!H8)&gt;0,"Aucune",'U 2.2'!H8)</f>
        <v>Aucune</v>
      </c>
      <c r="J70" s="371" t="str">
        <f>IF(COUNTBLANK('U 2.2'!I8)&gt;0,"",'U 2.2'!I8)</f>
        <v/>
      </c>
      <c r="K70" s="371" t="str">
        <f>IF(COUNTBLANK('U 2.2'!J8)&gt;0,"Aucune",'U 2.2'!J8)</f>
        <v>Aucune</v>
      </c>
      <c r="L70" s="350"/>
      <c r="M70" s="350"/>
      <c r="N70" s="350"/>
      <c r="O70" s="350"/>
    </row>
    <row r="71" spans="1:15" ht="25.5" x14ac:dyDescent="0.3">
      <c r="A71" s="6"/>
      <c r="B71" s="521"/>
      <c r="C71" s="47" t="s">
        <v>96</v>
      </c>
      <c r="D71" s="365" t="str">
        <f>'U 2.2'!C9</f>
        <v xml:space="preserve">Rayonnement non ionisant
</v>
      </c>
      <c r="E71" s="372" t="str">
        <f>IF(COUNTBLANK('U 2.2'!D9)&gt;0,"",'U 2.2'!D9)</f>
        <v/>
      </c>
      <c r="F71" s="386" t="str">
        <f>IF(COUNTBLANK('U 2.2'!E9)&gt;0,"",'U 2.2'!E9)</f>
        <v/>
      </c>
      <c r="G71" s="374" t="str">
        <f>IF(COUNTBLANK('U 2.2'!F9)&gt;0,"",'U 2.2'!F9)</f>
        <v/>
      </c>
      <c r="H71" s="369" t="str">
        <f>IF(COUNTBLANK('U 2.2'!G9)&gt;0,"",'U 2.2'!G9)</f>
        <v/>
      </c>
      <c r="I71" s="370" t="str">
        <f>IF(COUNTBLANK('U 2.2'!H9)&gt;0,"Aucune",'U 2.2'!H9)</f>
        <v>Aucune</v>
      </c>
      <c r="J71" s="371" t="str">
        <f>IF(COUNTBLANK('U 2.2'!I9)&gt;0,"",'U 2.2'!I9)</f>
        <v/>
      </c>
      <c r="K71" s="371" t="str">
        <f>IF(COUNTBLANK('U 2.2'!J9)&gt;0,"Aucune",'U 2.2'!J9)</f>
        <v>Aucune</v>
      </c>
      <c r="L71" s="350"/>
      <c r="M71" s="350"/>
      <c r="N71" s="350"/>
      <c r="O71" s="350"/>
    </row>
    <row r="72" spans="1:15" ht="25.5" x14ac:dyDescent="0.3">
      <c r="A72" s="6"/>
      <c r="B72" s="521"/>
      <c r="C72" s="47" t="s">
        <v>107</v>
      </c>
      <c r="D72" s="365" t="str">
        <f>'U 2.2'!C10</f>
        <v xml:space="preserve">Chaleur et lumière
</v>
      </c>
      <c r="E72" s="372" t="str">
        <f>IF(COUNTBLANK('U 2.2'!D10)&gt;0,"",'U 2.2'!D10)</f>
        <v/>
      </c>
      <c r="F72" s="386" t="str">
        <f>IF(COUNTBLANK('U 2.2'!E10)&gt;0,"",'U 2.2'!E10)</f>
        <v/>
      </c>
      <c r="G72" s="374" t="str">
        <f>IF(COUNTBLANK('U 2.2'!F10)&gt;0,"",'U 2.2'!F10)</f>
        <v/>
      </c>
      <c r="H72" s="369" t="str">
        <f>IF(COUNTBLANK('U 2.2'!G10)&gt;0,"",'U 2.2'!G10)</f>
        <v/>
      </c>
      <c r="I72" s="370" t="str">
        <f>IF(COUNTBLANK('U 2.2'!H10)&gt;0,"Aucune",'U 2.2'!H10)</f>
        <v>Aucune</v>
      </c>
      <c r="J72" s="371" t="str">
        <f>IF(COUNTBLANK('U 2.2'!I10)&gt;0,"",'U 2.2'!I10)</f>
        <v/>
      </c>
      <c r="K72" s="371" t="str">
        <f>IF(COUNTBLANK('U 2.2'!J10)&gt;0,"Aucune",'U 2.2'!J10)</f>
        <v>Aucune</v>
      </c>
      <c r="L72" s="350"/>
      <c r="M72" s="350"/>
      <c r="N72" s="350"/>
      <c r="O72" s="350"/>
    </row>
    <row r="73" spans="1:15" ht="25.5" x14ac:dyDescent="0.3">
      <c r="A73" s="6"/>
      <c r="B73" s="521"/>
      <c r="C73" s="47" t="s">
        <v>97</v>
      </c>
      <c r="D73" s="365" t="str">
        <f>'U 2.3'!C7</f>
        <v xml:space="preserve">Qualité des eaux
</v>
      </c>
      <c r="E73" s="372" t="str">
        <f>IF(COUNTBLANK('U 2.3'!D7)&gt;0,"",'U 2.3'!D7)</f>
        <v/>
      </c>
      <c r="F73" s="386" t="str">
        <f>IF(COUNTBLANK('U 2.3'!E7)&gt;0,"",'U 2.3'!E7)</f>
        <v/>
      </c>
      <c r="G73" s="374" t="str">
        <f>IF(COUNTBLANK('U 2.3'!F7)&gt;0,"",'U 2.3'!F7)</f>
        <v/>
      </c>
      <c r="H73" s="369" t="str">
        <f>IF(COUNTBLANK('U 2.3'!G7)&gt;0,"",'U 2.3'!G7)</f>
        <v/>
      </c>
      <c r="I73" s="370" t="str">
        <f>IF(COUNTBLANK('U 2.3'!H7)&gt;0,"Aucune",'U 2.3'!H7)</f>
        <v>Aucune</v>
      </c>
      <c r="J73" s="371" t="str">
        <f>IF(COUNTBLANK('U 2.3'!I7)&gt;0,"",'U 2.3'!I7)</f>
        <v/>
      </c>
      <c r="K73" s="371" t="str">
        <f>IF(COUNTBLANK('U 2.3'!J7)&gt;0,"Aucune",'U 2.3'!J7)</f>
        <v>Aucune</v>
      </c>
      <c r="L73" s="350"/>
      <c r="M73" s="350"/>
      <c r="N73" s="350"/>
      <c r="O73" s="350"/>
    </row>
    <row r="74" spans="1:15" ht="25.5" x14ac:dyDescent="0.3">
      <c r="A74" s="6"/>
      <c r="B74" s="521"/>
      <c r="C74" s="47" t="s">
        <v>98</v>
      </c>
      <c r="D74" s="365" t="str">
        <f>'U 2.3'!C8</f>
        <v xml:space="preserve">Cycle hydrologique
</v>
      </c>
      <c r="E74" s="372" t="str">
        <f>IF(COUNTBLANK('U 2.3'!D8)&gt;0,"",'U 2.3'!D8)</f>
        <v/>
      </c>
      <c r="F74" s="386" t="str">
        <f>IF(COUNTBLANK('U 2.3'!E8)&gt;0,"",'U 2.3'!E8)</f>
        <v/>
      </c>
      <c r="G74" s="374" t="str">
        <f>IF(COUNTBLANK('U 2.3'!F8)&gt;0,"",'U 2.3'!F8)</f>
        <v/>
      </c>
      <c r="H74" s="369" t="str">
        <f>IF(COUNTBLANK('U 2.3'!G8)&gt;0,"",'U 2.3'!G8)</f>
        <v/>
      </c>
      <c r="I74" s="370" t="str">
        <f>IF(COUNTBLANK('U 2.3'!H8)&gt;0,"Aucune",'U 2.3'!H8)</f>
        <v>Aucune</v>
      </c>
      <c r="J74" s="371" t="str">
        <f>IF(COUNTBLANK('U 2.3'!I8)&gt;0,"",'U 2.3'!I8)</f>
        <v/>
      </c>
      <c r="K74" s="371" t="str">
        <f>IF(COUNTBLANK('U 2.3'!J8)&gt;0,"Aucune",'U 2.3'!J8)</f>
        <v>Aucune</v>
      </c>
      <c r="L74" s="350"/>
      <c r="M74" s="350"/>
      <c r="N74" s="350"/>
      <c r="O74" s="350"/>
    </row>
    <row r="75" spans="1:15" ht="25.5" x14ac:dyDescent="0.3">
      <c r="A75" s="6"/>
      <c r="B75" s="521"/>
      <c r="C75" s="47" t="s">
        <v>99</v>
      </c>
      <c r="D75" s="365" t="str">
        <f>'U 2.3'!C9</f>
        <v xml:space="preserve">Besoins en eau
</v>
      </c>
      <c r="E75" s="372" t="str">
        <f>IF(COUNTBLANK('U 2.3'!D9)&gt;0,"",'U 2.3'!D9)</f>
        <v/>
      </c>
      <c r="F75" s="386" t="str">
        <f>IF(COUNTBLANK('U 2.3'!E9)&gt;0,"",'U 2.3'!E9)</f>
        <v/>
      </c>
      <c r="G75" s="374" t="str">
        <f>IF(COUNTBLANK('U 2.3'!F9)&gt;0,"",'U 2.3'!F9)</f>
        <v/>
      </c>
      <c r="H75" s="369" t="str">
        <f>IF(COUNTBLANK('U 2.3'!G9)&gt;0,"",'U 2.3'!G9)</f>
        <v/>
      </c>
      <c r="I75" s="370" t="str">
        <f>IF(COUNTBLANK('U 2.3'!H9)&gt;0,"Aucune",'U 2.3'!H9)</f>
        <v>Aucune</v>
      </c>
      <c r="J75" s="371" t="str">
        <f>IF(COUNTBLANK('U 2.3'!I9)&gt;0,"",'U 2.3'!I9)</f>
        <v/>
      </c>
      <c r="K75" s="371" t="str">
        <f>IF(COUNTBLANK('U 2.3'!J9)&gt;0,"Aucune",'U 2.3'!J9)</f>
        <v>Aucune</v>
      </c>
      <c r="L75" s="350"/>
      <c r="M75" s="350"/>
      <c r="N75" s="350"/>
      <c r="O75" s="350"/>
    </row>
    <row r="76" spans="1:15" ht="38.25" x14ac:dyDescent="0.3">
      <c r="A76" s="6"/>
      <c r="B76" s="521"/>
      <c r="C76" s="47" t="s">
        <v>100</v>
      </c>
      <c r="D76" s="365" t="str">
        <f>'U 2.4'!C7</f>
        <v xml:space="preserve">Milieux naturels et biodiversité
</v>
      </c>
      <c r="E76" s="372" t="str">
        <f>IF(COUNTBLANK('U 2.4'!D7)&gt;0,"",'U 2.4'!D7)</f>
        <v/>
      </c>
      <c r="F76" s="386" t="str">
        <f>IF(COUNTBLANK('U 2.4'!E7)&gt;0,"",'U 2.4'!E7)</f>
        <v/>
      </c>
      <c r="G76" s="374" t="str">
        <f>IF(COUNTBLANK('U 2.4'!F7)&gt;0,"",'U 2.4'!F7)</f>
        <v/>
      </c>
      <c r="H76" s="369" t="str">
        <f>IF(COUNTBLANK('U 2.4'!G7)&gt;0,"",'U 2.4'!G7)</f>
        <v/>
      </c>
      <c r="I76" s="370" t="str">
        <f>IF(COUNTBLANK('U 2.4'!H7)&gt;0,"Aucune",'U 2.4'!H7)</f>
        <v>Aucune</v>
      </c>
      <c r="J76" s="371" t="str">
        <f>IF(COUNTBLANK('U 2.4'!I7)&gt;0,"",'U 2.4'!I7)</f>
        <v/>
      </c>
      <c r="K76" s="371" t="str">
        <f>IF(COUNTBLANK('U 2.4'!J7)&gt;0,"Aucune",'U 2.4'!J7)</f>
        <v>Aucune</v>
      </c>
      <c r="L76" s="350"/>
      <c r="M76" s="350"/>
      <c r="N76" s="350"/>
      <c r="O76" s="350"/>
    </row>
    <row r="77" spans="1:15" ht="25.5" x14ac:dyDescent="0.3">
      <c r="A77" s="6"/>
      <c r="B77" s="521"/>
      <c r="C77" s="47" t="s">
        <v>101</v>
      </c>
      <c r="D77" s="365" t="str">
        <f>'U 2.4'!C8</f>
        <v xml:space="preserve">Mise en réseau des milieux
</v>
      </c>
      <c r="E77" s="372" t="str">
        <f>IF(COUNTBLANK('U 2.4'!D8)&gt;0,"",'U 2.4'!D8)</f>
        <v/>
      </c>
      <c r="F77" s="386" t="str">
        <f>IF(COUNTBLANK('U 2.4'!E8)&gt;0,"",'U 2.4'!E8)</f>
        <v/>
      </c>
      <c r="G77" s="374" t="str">
        <f>IF(COUNTBLANK('U 2.4'!F8)&gt;0,"",'U 2.4'!F8)</f>
        <v/>
      </c>
      <c r="H77" s="369" t="str">
        <f>IF(COUNTBLANK('U 2.4'!G8)&gt;0,"",'U 2.4'!G8)</f>
        <v/>
      </c>
      <c r="I77" s="370" t="str">
        <f>IF(COUNTBLANK('U 2.4'!H8)&gt;0,"Aucune",'U 2.4'!H8)</f>
        <v>Aucune</v>
      </c>
      <c r="J77" s="371" t="str">
        <f>IF(COUNTBLANK('U 2.4'!I8)&gt;0,"",'U 2.4'!I8)</f>
        <v/>
      </c>
      <c r="K77" s="371" t="str">
        <f>IF(COUNTBLANK('U 2.4'!J8)&gt;0,"Aucune",'U 2.4'!J8)</f>
        <v>Aucune</v>
      </c>
      <c r="L77" s="350"/>
      <c r="M77" s="350"/>
      <c r="N77" s="350"/>
      <c r="O77" s="350"/>
    </row>
    <row r="78" spans="1:15" ht="38.25" x14ac:dyDescent="0.3">
      <c r="A78" s="6"/>
      <c r="B78" s="521"/>
      <c r="C78" s="47" t="s">
        <v>102</v>
      </c>
      <c r="D78" s="365" t="str">
        <f>'U 2.4'!C9</f>
        <v xml:space="preserve">Espèces exotiques envahissantes
</v>
      </c>
      <c r="E78" s="372" t="str">
        <f>IF(COUNTBLANK('U 2.4'!D9)&gt;0,"",'U 2.4'!D9)</f>
        <v/>
      </c>
      <c r="F78" s="386" t="str">
        <f>IF(COUNTBLANK('U 2.4'!E9)&gt;0,"",'U 2.4'!E9)</f>
        <v/>
      </c>
      <c r="G78" s="374" t="str">
        <f>IF(COUNTBLANK('U 2.4'!F9)&gt;0,"",'U 2.4'!F9)</f>
        <v/>
      </c>
      <c r="H78" s="369" t="str">
        <f>IF(COUNTBLANK('U 2.4'!G9)&gt;0,"",'U 2.4'!G9)</f>
        <v/>
      </c>
      <c r="I78" s="370" t="str">
        <f>IF(COUNTBLANK('U 2.4'!H9)&gt;0,"Aucune",'U 2.4'!H9)</f>
        <v>Aucune</v>
      </c>
      <c r="J78" s="371" t="str">
        <f>IF(COUNTBLANK('U 2.4'!I9)&gt;0,"",'U 2.4'!I9)</f>
        <v/>
      </c>
      <c r="K78" s="371" t="str">
        <f>IF(COUNTBLANK('U 2.4'!J9)&gt;0,"Aucune",'U 2.4'!J9)</f>
        <v>Aucune</v>
      </c>
      <c r="L78" s="350"/>
      <c r="M78" s="350"/>
      <c r="N78" s="350"/>
      <c r="O78" s="350"/>
    </row>
    <row r="79" spans="1:15" ht="38.25" x14ac:dyDescent="0.3">
      <c r="A79" s="6"/>
      <c r="B79" s="521"/>
      <c r="C79" s="47" t="s">
        <v>103</v>
      </c>
      <c r="D79" s="365" t="str">
        <f>'U 3.1'!C7</f>
        <v xml:space="preserve">Risques liés aux dangers naturels
</v>
      </c>
      <c r="E79" s="372" t="str">
        <f>IF(COUNTBLANK('U 3.1'!D7)&gt;0,"",'U 3.1'!D7)</f>
        <v/>
      </c>
      <c r="F79" s="386" t="str">
        <f>IF(COUNTBLANK('U 3.1'!E7)&gt;0,"",'U 3.1'!E7)</f>
        <v/>
      </c>
      <c r="G79" s="374" t="str">
        <f>IF(COUNTBLANK('U 3.1'!F7)&gt;0,"",'U 3.1'!F7)</f>
        <v/>
      </c>
      <c r="H79" s="369" t="str">
        <f>IF(COUNTBLANK('U 3.1'!G7)&gt;0,"",'U 3.1'!G7)</f>
        <v/>
      </c>
      <c r="I79" s="370" t="str">
        <f>IF(COUNTBLANK('U 3.1'!H7)&gt;0,"Aucune",'U 3.1'!H7)</f>
        <v>Aucune</v>
      </c>
      <c r="J79" s="371" t="str">
        <f>IF(COUNTBLANK('U 3.1'!I7)&gt;0,"",'U 3.1'!I7)</f>
        <v/>
      </c>
      <c r="K79" s="371" t="str">
        <f>IF(COUNTBLANK('U 3.1'!J7)&gt;0,"Aucune",'U 3.1'!J7)</f>
        <v>Aucune</v>
      </c>
      <c r="L79" s="350"/>
      <c r="M79" s="350"/>
      <c r="N79" s="350"/>
      <c r="O79" s="350"/>
    </row>
    <row r="80" spans="1:15" ht="25.5" x14ac:dyDescent="0.3">
      <c r="A80" s="6"/>
      <c r="B80" s="521"/>
      <c r="C80" s="47" t="s">
        <v>104</v>
      </c>
      <c r="D80" s="365" t="str">
        <f>'U 3.1'!C8</f>
        <v>Influence des changements climatiques</v>
      </c>
      <c r="E80" s="372" t="str">
        <f>IF(COUNTBLANK('U 3.1'!D8)&gt;0,"",'U 3.1'!D8)</f>
        <v/>
      </c>
      <c r="F80" s="386" t="str">
        <f>IF(COUNTBLANK('U 3.1'!E8)&gt;0,"",'U 3.1'!E8)</f>
        <v/>
      </c>
      <c r="G80" s="374" t="str">
        <f>IF(COUNTBLANK('U 3.1'!F8)&gt;0,"",'U 3.1'!F8)</f>
        <v/>
      </c>
      <c r="H80" s="369" t="str">
        <f>IF(COUNTBLANK('U 3.1'!G8)&gt;0,"",'U 3.1'!G8)</f>
        <v/>
      </c>
      <c r="I80" s="370" t="str">
        <f>IF(COUNTBLANK('U 3.1'!H8)&gt;0,"Aucune",'U 3.1'!H8)</f>
        <v>Aucune</v>
      </c>
      <c r="J80" s="371" t="str">
        <f>IF(COUNTBLANK('U 3.1'!I8)&gt;0,"",'U 3.1'!I8)</f>
        <v/>
      </c>
      <c r="K80" s="371" t="str">
        <f>IF(COUNTBLANK('U 3.1'!J8)&gt;0,"Aucune",'U 3.1'!J8)</f>
        <v>Aucune</v>
      </c>
      <c r="L80" s="350"/>
      <c r="M80" s="350"/>
      <c r="N80" s="350"/>
      <c r="O80" s="350"/>
    </row>
    <row r="81" spans="1:15" ht="39" thickBot="1" x14ac:dyDescent="0.35">
      <c r="A81" s="6"/>
      <c r="B81" s="522"/>
      <c r="C81" s="47" t="s">
        <v>105</v>
      </c>
      <c r="D81" s="365" t="str">
        <f>'U 3.2'!C7</f>
        <v>Accidents majeurs et marchandises dangereuses</v>
      </c>
      <c r="E81" s="375" t="str">
        <f>IF(COUNTBLANK('U 3.2'!D7)&gt;0,"",'U 3.2'!D7)</f>
        <v/>
      </c>
      <c r="F81" s="388" t="str">
        <f>IF(COUNTBLANK('U 3.2'!E7)&gt;0,"",'U 3.2'!E7)</f>
        <v/>
      </c>
      <c r="G81" s="377" t="str">
        <f>IF(COUNTBLANK('U 3.2'!F7)&gt;0,"",'U 3.2'!F7)</f>
        <v/>
      </c>
      <c r="H81" s="369" t="str">
        <f>IF(COUNTBLANK('U 3.2'!G7)&gt;0,"",'U 3.2'!G7)</f>
        <v/>
      </c>
      <c r="I81" s="370" t="str">
        <f>IF(COUNTBLANK('U 3.2'!H7)&gt;0,"Aucune",'U 3.2'!H7)</f>
        <v>Aucune</v>
      </c>
      <c r="J81" s="371" t="str">
        <f>IF(COUNTBLANK('U 3.2'!I7)&gt;0,"",'U 3.2'!I7)</f>
        <v/>
      </c>
      <c r="K81" s="371" t="str">
        <f>IF(COUNTBLANK('U 3.2'!J7)&gt;0,"Aucune",'U 3.2'!J7)</f>
        <v>Aucune</v>
      </c>
      <c r="L81" s="350"/>
      <c r="M81" s="350"/>
      <c r="N81" s="350"/>
      <c r="O81" s="350"/>
    </row>
    <row r="82" spans="1:15" x14ac:dyDescent="0.3">
      <c r="A82" s="5"/>
      <c r="B82" s="16"/>
      <c r="C82" s="34"/>
      <c r="D82" s="2"/>
      <c r="E82" s="16"/>
      <c r="F82" s="360"/>
      <c r="G82" s="361"/>
      <c r="H82" s="361"/>
      <c r="I82" s="362"/>
      <c r="J82" s="362"/>
      <c r="K82" s="362"/>
    </row>
    <row r="83" spans="1:15" x14ac:dyDescent="0.3">
      <c r="A83" s="5"/>
      <c r="B83" s="16"/>
      <c r="C83" s="32"/>
      <c r="D83" s="359"/>
      <c r="E83" s="16"/>
      <c r="F83" s="360"/>
      <c r="G83" s="361"/>
      <c r="H83" s="361"/>
      <c r="I83" s="362"/>
      <c r="J83" s="362"/>
      <c r="K83" s="362"/>
      <c r="L83" s="165"/>
      <c r="M83" s="165"/>
    </row>
    <row r="84" spans="1:15" x14ac:dyDescent="0.3">
      <c r="L84" s="165"/>
      <c r="M84" s="165"/>
    </row>
  </sheetData>
  <sheetProtection algorithmName="SHA-512" hashValue="B1cDsnf25Lhzb3VyJJI+4UHlbnyOzjXzeXbR8I/PRyP/GjjJ51Ln/Oqc2v7QmBuxE+ryl846IN+7o8jWD0VhYA==" saltValue="j/Y+bAX+Gq2MlRJo+OMmrg==" spinCount="100000" sheet="1" formatCells="0" formatColumns="0" formatRows="0" insertColumns="0" insertRows="0" insertHyperlinks="0" deleteColumns="0" deleteRows="0" sort="0" autoFilter="0" pivotTables="0"/>
  <mergeCells count="5">
    <mergeCell ref="B3:C3"/>
    <mergeCell ref="B4:B11"/>
    <mergeCell ref="B13:B34"/>
    <mergeCell ref="B36:B52"/>
    <mergeCell ref="B54:B81"/>
  </mergeCells>
  <conditionalFormatting sqref="F4:F81">
    <cfRule type="containsText" dxfId="86" priority="1" operator="containsText" text="Basse">
      <formula>NOT(ISERROR(SEARCH("Basse",F4)))</formula>
    </cfRule>
    <cfRule type="containsText" dxfId="84" priority="3" operator="containsText" text="Moyenne">
      <formula>NOT(ISERROR(SEARCH("Moyenne",F4)))</formula>
    </cfRule>
  </conditionalFormatting>
  <conditionalFormatting sqref="G4:H81">
    <cfRule type="colorScale" priority="4">
      <colorScale>
        <cfvo type="num" val="0"/>
        <cfvo type="num" val="1"/>
        <cfvo type="num" val="2"/>
        <color rgb="FFF8696B"/>
        <color rgb="FFFFEB84"/>
        <color rgb="FF63BE7B"/>
      </colorScale>
    </cfRule>
  </conditionalFormatting>
  <dataValidations disablePrompts="1" count="1">
    <dataValidation type="list" allowBlank="1" showInputMessage="1" showErrorMessage="1" sqref="F4" xr:uid="{041AD266-CAB0-4FF5-A18F-0873EF15BA22}">
      <formula1>"Haute,Moyenne,Basse"</formula1>
    </dataValidation>
  </dataValidations>
  <printOptions horizontalCentered="1"/>
  <pageMargins left="0.70866141732283472" right="0.70866141732283472" top="1.1811023622047245" bottom="0.74803149606299213" header="0.31496062992125984" footer="0.31496062992125984"/>
  <pageSetup paperSize="8" scale="83" fitToHeight="0" orientation="landscape" r:id="rId1"/>
  <headerFooter>
    <oddHeader>&amp;L&amp;"Arial Narrow,Normal"&amp;9&amp;K000000Outil d'évalulation v1.1&amp;C&amp;"Arial Narrow,Gras"&amp;14Tableau global
&amp;12Compilation des données de l'outil Excel&amp;14
&amp;R&amp;"Arial Narrow,Normal"&amp;G</oddHeader>
    <oddFooter>&amp;L&amp;"Arial Narrow,Normal"&amp;8&amp;F&amp;C&amp;"Arial Narrow,Normal"&amp;8&amp;P/&amp;N&amp;R&amp;"Arial Narrow,Normal"&amp;8&amp;D</oddFooter>
  </headerFooter>
  <legacyDrawingHF r:id="rId2"/>
  <extLst>
    <ext xmlns:x14="http://schemas.microsoft.com/office/spreadsheetml/2009/9/main" uri="{78C0D931-6437-407d-A8EE-F0AAD7539E65}">
      <x14:conditionalFormattings>
        <x14:conditionalFormatting xmlns:xm="http://schemas.microsoft.com/office/excel/2006/main">
          <x14:cfRule type="containsText" priority="2" operator="containsText" id="{3405B312-E20F-4A26-B865-7FEAE61521C8}">
            <xm:f>NOT(ISERROR(SEARCH("Haute",F4)))</xm:f>
            <xm:f>"Haute"</xm:f>
            <x14:dxf>
              <fill>
                <patternFill>
                  <bgColor theme="9" tint="-0.24994659260841701"/>
                </patternFill>
              </fill>
            </x14:dxf>
          </x14:cfRule>
          <xm:sqref>F4:F81</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Feuil13">
    <tabColor rgb="FFFFFF00"/>
    <pageSetUpPr fitToPage="1"/>
  </sheetPr>
  <dimension ref="A1:G83"/>
  <sheetViews>
    <sheetView view="pageLayout" zoomScaleNormal="100" workbookViewId="0">
      <selection activeCell="G4" sqref="G4"/>
    </sheetView>
  </sheetViews>
  <sheetFormatPr baseColWidth="10" defaultColWidth="10.85546875" defaultRowHeight="16.5" x14ac:dyDescent="0.3"/>
  <cols>
    <col min="1" max="1" width="2.42578125" style="165" customWidth="1"/>
    <col min="2" max="2" width="4.140625" style="354" customWidth="1"/>
    <col min="3" max="3" width="6.7109375" style="324" customWidth="1"/>
    <col min="4" max="4" width="43.140625" style="324" customWidth="1"/>
    <col min="5" max="5" width="4.28515625" style="354" customWidth="1"/>
    <col min="6" max="6" width="101.85546875" style="356" customWidth="1"/>
    <col min="7" max="7" width="10.85546875" style="165"/>
    <col min="8" max="8" width="11.28515625" style="165" customWidth="1"/>
    <col min="9" max="16384" width="10.85546875" style="165"/>
  </cols>
  <sheetData>
    <row r="1" spans="1:7" x14ac:dyDescent="0.3">
      <c r="A1" s="254"/>
      <c r="B1" s="16"/>
      <c r="C1" s="32"/>
      <c r="D1" s="32"/>
      <c r="E1" s="16"/>
      <c r="F1" s="361"/>
    </row>
    <row r="2" spans="1:7" x14ac:dyDescent="0.3">
      <c r="A2" s="254"/>
      <c r="B2" s="81"/>
      <c r="C2" s="17"/>
      <c r="D2" s="33"/>
      <c r="E2" s="16"/>
      <c r="F2" s="361"/>
    </row>
    <row r="3" spans="1:7" x14ac:dyDescent="0.3">
      <c r="A3" s="254"/>
      <c r="B3" s="599" t="s">
        <v>114</v>
      </c>
      <c r="C3" s="599"/>
      <c r="D3" s="33"/>
      <c r="E3" s="21" t="s">
        <v>39</v>
      </c>
      <c r="F3" s="364" t="s">
        <v>362</v>
      </c>
      <c r="G3" s="397" t="s">
        <v>176</v>
      </c>
    </row>
    <row r="4" spans="1:7" s="326" customFormat="1" x14ac:dyDescent="0.3">
      <c r="A4" s="398"/>
      <c r="B4" s="505" t="s">
        <v>294</v>
      </c>
      <c r="C4" s="399" t="s">
        <v>296</v>
      </c>
      <c r="D4" s="42" t="str">
        <f>'R 1.1'!C7</f>
        <v xml:space="preserve">Applicabilité, priorités et cibles
</v>
      </c>
      <c r="E4" s="400" t="str">
        <f>IF(COUNTBLANK('R 1.1'!D7)&gt;0,"",'R 1.1'!D7)</f>
        <v/>
      </c>
      <c r="F4" s="43" t="str">
        <f>IF(COUNTBLANK('R 1.1'!I7)&gt;0,"Aucune",'R 1.1'!I7)</f>
        <v>Aucune</v>
      </c>
      <c r="G4" s="96"/>
    </row>
    <row r="5" spans="1:7" s="326" customFormat="1" x14ac:dyDescent="0.3">
      <c r="A5" s="398"/>
      <c r="B5" s="506"/>
      <c r="C5" s="399" t="s">
        <v>297</v>
      </c>
      <c r="D5" s="42" t="str">
        <f>'R 1.1'!C8</f>
        <v xml:space="preserve">Évaluation SNBS
</v>
      </c>
      <c r="E5" s="400" t="str">
        <f>IF(COUNTBLANK('R 1.1'!D8)&gt;0,"",'R 1.1'!D8)</f>
        <v/>
      </c>
      <c r="F5" s="43" t="str">
        <f>IF(COUNTBLANK('R 1.1'!I8)&gt;0,"Aucune",'R 1.1'!I8)</f>
        <v>Aucune</v>
      </c>
      <c r="G5" s="96"/>
    </row>
    <row r="6" spans="1:7" s="326" customFormat="1" x14ac:dyDescent="0.3">
      <c r="A6" s="398"/>
      <c r="B6" s="506"/>
      <c r="C6" s="399" t="s">
        <v>298</v>
      </c>
      <c r="D6" s="42" t="str">
        <f>'R 1.1'!C9</f>
        <v xml:space="preserve">Organisation du projet
</v>
      </c>
      <c r="E6" s="400" t="str">
        <f>IF(COUNTBLANK('R 1.1'!D9)&gt;0,"",'R 1.1'!D9)</f>
        <v/>
      </c>
      <c r="F6" s="43" t="str">
        <f>IF(COUNTBLANK('R 1.1'!I9)&gt;0,"Aucune",'R 1.1'!I9)</f>
        <v>Aucune</v>
      </c>
      <c r="G6" s="96"/>
    </row>
    <row r="7" spans="1:7" s="326" customFormat="1" x14ac:dyDescent="0.3">
      <c r="A7" s="398"/>
      <c r="B7" s="506"/>
      <c r="C7" s="399" t="s">
        <v>299</v>
      </c>
      <c r="D7" s="42" t="str">
        <f>'R 1.2'!C7</f>
        <v xml:space="preserve">Objectifs du projet
</v>
      </c>
      <c r="E7" s="401" t="str">
        <f>IF(COUNTBLANK('R 1.2'!D7)&gt;0,"",'R 1.2'!D7)</f>
        <v/>
      </c>
      <c r="F7" s="402" t="str">
        <f>IF(COUNTBLANK('R 1.2'!I7)&gt;0,"Aucune",'R 1.2'!I7)</f>
        <v>Aucune</v>
      </c>
      <c r="G7" s="96"/>
    </row>
    <row r="8" spans="1:7" s="326" customFormat="1" x14ac:dyDescent="0.3">
      <c r="A8" s="398"/>
      <c r="B8" s="506"/>
      <c r="C8" s="399" t="s">
        <v>300</v>
      </c>
      <c r="D8" s="42" t="str">
        <f>'R 1.2'!C8</f>
        <v xml:space="preserve">Objectifs de l'évaluation SNBS
</v>
      </c>
      <c r="E8" s="401" t="str">
        <f>IF(COUNTBLANK('R 1.2'!D8)&gt;0,"",'R 1.2'!D8)</f>
        <v/>
      </c>
      <c r="F8" s="402" t="str">
        <f>IF(COUNTBLANK('R 1.2'!I8)&gt;0,"Aucune",'R 1.2'!I8)</f>
        <v>Aucune</v>
      </c>
      <c r="G8" s="96"/>
    </row>
    <row r="9" spans="1:7" s="326" customFormat="1" x14ac:dyDescent="0.3">
      <c r="A9" s="398"/>
      <c r="B9" s="506"/>
      <c r="C9" s="399" t="s">
        <v>301</v>
      </c>
      <c r="D9" s="42" t="str">
        <f>'R 1.2'!C9</f>
        <v xml:space="preserve">Limites de l'évaluation SNBS
</v>
      </c>
      <c r="E9" s="401" t="str">
        <f>IF(COUNTBLANK('R 1.2'!D9)&gt;0,"",'R 1.2'!D9)</f>
        <v/>
      </c>
      <c r="F9" s="402" t="str">
        <f>IF(COUNTBLANK('R 1.2'!I9)&gt;0,"Aucune",'R 1.2'!I9)</f>
        <v>Aucune</v>
      </c>
      <c r="G9" s="96"/>
    </row>
    <row r="10" spans="1:7" s="326" customFormat="1" x14ac:dyDescent="0.3">
      <c r="A10" s="398"/>
      <c r="B10" s="506"/>
      <c r="C10" s="399" t="s">
        <v>302</v>
      </c>
      <c r="D10" s="42" t="str">
        <f>'R 1.3'!C7</f>
        <v xml:space="preserve">Conflits d'objectifs et risques
</v>
      </c>
      <c r="E10" s="400" t="str">
        <f>IF(COUNTBLANK('R 1.3'!D7)&gt;0,"",'R 1.3'!D7)</f>
        <v/>
      </c>
      <c r="F10" s="43" t="str">
        <f>IF(COUNTBLANK('R 1.3'!I7)&gt;0,"Aucune",'R 1.3'!I7)</f>
        <v>Aucune</v>
      </c>
      <c r="G10" s="158"/>
    </row>
    <row r="11" spans="1:7" s="326" customFormat="1" x14ac:dyDescent="0.3">
      <c r="A11" s="398"/>
      <c r="B11" s="507"/>
      <c r="C11" s="399" t="s">
        <v>303</v>
      </c>
      <c r="D11" s="42" t="str">
        <f>'R 1.3'!C8</f>
        <v xml:space="preserve">Synergies et opportunités
</v>
      </c>
      <c r="E11" s="400" t="str">
        <f>IF(COUNTBLANK('R 1.3'!D8)&gt;0,"",'R 1.3'!D8)</f>
        <v/>
      </c>
      <c r="F11" s="43" t="str">
        <f>IF(COUNTBLANK('R 1.3'!I8)&gt;0,"Aucune",'R 1.3'!I8)</f>
        <v>Aucune</v>
      </c>
      <c r="G11" s="158"/>
    </row>
    <row r="12" spans="1:7" s="326" customFormat="1" x14ac:dyDescent="0.3">
      <c r="A12" s="398"/>
      <c r="B12" s="378"/>
      <c r="C12" s="403"/>
      <c r="D12" s="404"/>
      <c r="E12" s="405"/>
      <c r="F12" s="406"/>
      <c r="G12" s="159"/>
    </row>
    <row r="13" spans="1:7" s="326" customFormat="1" x14ac:dyDescent="0.3">
      <c r="A13" s="398"/>
      <c r="B13" s="511" t="s">
        <v>1</v>
      </c>
      <c r="C13" s="407" t="s">
        <v>40</v>
      </c>
      <c r="D13" s="42" t="str">
        <f>'G 1.1'!C7</f>
        <v xml:space="preserve">Aménagement du territoire
</v>
      </c>
      <c r="E13" s="400" t="str">
        <f>IF(COUNTBLANK('G 1.1'!D7)&gt;0,"",'G 1.1'!D7)</f>
        <v/>
      </c>
      <c r="F13" s="43" t="str">
        <f>IF(COUNTBLANK('G 1.1'!J7)&gt;0,"Aucune",'G 1.1'!J7)</f>
        <v>Aucune</v>
      </c>
      <c r="G13" s="158"/>
    </row>
    <row r="14" spans="1:7" s="326" customFormat="1" x14ac:dyDescent="0.3">
      <c r="A14" s="398"/>
      <c r="B14" s="511"/>
      <c r="C14" s="407" t="s">
        <v>41</v>
      </c>
      <c r="D14" s="42" t="str">
        <f>'G 1.1'!C8</f>
        <v xml:space="preserve">Paysage, culture et patrimoine
</v>
      </c>
      <c r="E14" s="400" t="str">
        <f>IF(COUNTBLANK('G 1.1'!D8)&gt;0,"",'G 1.1'!D8)</f>
        <v/>
      </c>
      <c r="F14" s="43" t="str">
        <f>IF(COUNTBLANK('G 1.1'!J8)&gt;0,"Aucune",'G 1.1'!J8)</f>
        <v>Aucune</v>
      </c>
      <c r="G14" s="158"/>
    </row>
    <row r="15" spans="1:7" s="326" customFormat="1" x14ac:dyDescent="0.3">
      <c r="A15" s="398"/>
      <c r="B15" s="511"/>
      <c r="C15" s="407" t="s">
        <v>42</v>
      </c>
      <c r="D15" s="42" t="str">
        <f>'G 1.2'!C7</f>
        <v xml:space="preserve">Morcellement
</v>
      </c>
      <c r="E15" s="400" t="str">
        <f>IF(COUNTBLANK('G 1.2'!D7)&gt;0,"",'G 1.2'!D7)</f>
        <v/>
      </c>
      <c r="F15" s="43" t="str">
        <f>IF(COUNTBLANK('G 1.2'!J7)&gt;0,"Aucune",'G 1.2'!J7)</f>
        <v>Aucune</v>
      </c>
      <c r="G15" s="158"/>
    </row>
    <row r="16" spans="1:7" s="326" customFormat="1" x14ac:dyDescent="0.3">
      <c r="A16" s="398"/>
      <c r="B16" s="511"/>
      <c r="C16" s="407" t="s">
        <v>43</v>
      </c>
      <c r="D16" s="42" t="str">
        <f>'G 1.2'!C8</f>
        <v xml:space="preserve">Espace public et de détente
</v>
      </c>
      <c r="E16" s="400" t="str">
        <f>IF(COUNTBLANK('G 1.2'!D8)&gt;0,"",'G 1.2'!D8)</f>
        <v/>
      </c>
      <c r="F16" s="43" t="str">
        <f>IF(COUNTBLANK('G 1.2'!J8)&gt;0,"Aucune",'G 1.2'!J8)</f>
        <v>Aucune</v>
      </c>
      <c r="G16" s="158"/>
    </row>
    <row r="17" spans="1:7" s="326" customFormat="1" x14ac:dyDescent="0.3">
      <c r="A17" s="398"/>
      <c r="B17" s="511"/>
      <c r="C17" s="407" t="s">
        <v>44</v>
      </c>
      <c r="D17" s="42" t="str">
        <f>'G 1.2'!C9</f>
        <v xml:space="preserve">Vue et panorama
</v>
      </c>
      <c r="E17" s="400" t="str">
        <f>IF(COUNTBLANK('G 1.2'!D9)&gt;0,"",'G 1.2'!D9)</f>
        <v/>
      </c>
      <c r="F17" s="43" t="str">
        <f>IF(COUNTBLANK('G 1.2'!J9)&gt;0,"Aucune",'G 1.2'!J9)</f>
        <v>Aucune</v>
      </c>
      <c r="G17" s="158"/>
    </row>
    <row r="18" spans="1:7" s="326" customFormat="1" x14ac:dyDescent="0.3">
      <c r="A18" s="398"/>
      <c r="B18" s="511"/>
      <c r="C18" s="407" t="s">
        <v>45</v>
      </c>
      <c r="D18" s="42" t="str">
        <f>'G 1.3'!C7</f>
        <v xml:space="preserve">Construction sans obstacles 
</v>
      </c>
      <c r="E18" s="400" t="str">
        <f>IF(COUNTBLANK('G 1.3'!D7)&gt;0,"",'G 1.3'!D7)</f>
        <v/>
      </c>
      <c r="F18" s="43" t="str">
        <f>IF(COUNTBLANK('G 1.3'!J7)&gt;0,"Aucune",'G 1.3'!J7)</f>
        <v>Aucune</v>
      </c>
      <c r="G18" s="158"/>
    </row>
    <row r="19" spans="1:7" s="326" customFormat="1" x14ac:dyDescent="0.3">
      <c r="A19" s="398"/>
      <c r="B19" s="511"/>
      <c r="C19" s="407" t="s">
        <v>46</v>
      </c>
      <c r="D19" s="42" t="str">
        <f>'G 1.3'!C8</f>
        <v xml:space="preserve">Signalétique
</v>
      </c>
      <c r="E19" s="400" t="str">
        <f>IF(COUNTBLANK('G 1.3'!D8)&gt;0,"",'G 1.3'!D8)</f>
        <v/>
      </c>
      <c r="F19" s="43" t="str">
        <f>IF(COUNTBLANK('G 1.3'!J8)&gt;0,"Aucune",'G 1.3'!J8)</f>
        <v>Aucune</v>
      </c>
      <c r="G19" s="158"/>
    </row>
    <row r="20" spans="1:7" s="326" customFormat="1" x14ac:dyDescent="0.3">
      <c r="A20" s="398"/>
      <c r="B20" s="511"/>
      <c r="C20" s="407" t="s">
        <v>47</v>
      </c>
      <c r="D20" s="115" t="str">
        <f>'G 1.3'!C9</f>
        <v xml:space="preserve">Qualité de séjour
</v>
      </c>
      <c r="E20" s="400" t="str">
        <f>IF(COUNTBLANK('G 1.3'!D9)&gt;0,"",'G 1.3'!D9)</f>
        <v/>
      </c>
      <c r="F20" s="43" t="str">
        <f>IF(COUNTBLANK('G 1.3'!J9)&gt;0,"Aucune",'G 1.3'!J9)</f>
        <v>Aucune</v>
      </c>
      <c r="G20" s="158"/>
    </row>
    <row r="21" spans="1:7" s="326" customFormat="1" x14ac:dyDescent="0.3">
      <c r="A21" s="398"/>
      <c r="B21" s="511"/>
      <c r="C21" s="407" t="s">
        <v>48</v>
      </c>
      <c r="D21" s="42" t="str">
        <f>'G 2.1'!C7</f>
        <v xml:space="preserve">Parties prenantes
</v>
      </c>
      <c r="E21" s="400" t="str">
        <f>IF(COUNTBLANK('G 2.1'!D7)&gt;0,"",'G 2.1'!D7)</f>
        <v/>
      </c>
      <c r="F21" s="43" t="str">
        <f>IF(COUNTBLANK('G 2.1'!J7)&gt;0,"Aucune",'G 2.1'!J7)</f>
        <v>Aucune</v>
      </c>
      <c r="G21" s="158"/>
    </row>
    <row r="22" spans="1:7" s="326" customFormat="1" x14ac:dyDescent="0.3">
      <c r="A22" s="398"/>
      <c r="B22" s="511"/>
      <c r="C22" s="407" t="s">
        <v>49</v>
      </c>
      <c r="D22" s="42" t="str">
        <f>'G 2.1'!C8</f>
        <v xml:space="preserve">Communication
</v>
      </c>
      <c r="E22" s="400" t="str">
        <f>IF(COUNTBLANK('G 2.1'!D8)&gt;0,"",'G 2.1'!D8)</f>
        <v/>
      </c>
      <c r="F22" s="43" t="str">
        <f>IF(COUNTBLANK('G 2.1'!J8)&gt;0,"Aucune",'G 2.1'!J8)</f>
        <v>Aucune</v>
      </c>
      <c r="G22" s="158"/>
    </row>
    <row r="23" spans="1:7" s="326" customFormat="1" x14ac:dyDescent="0.3">
      <c r="A23" s="398"/>
      <c r="B23" s="511"/>
      <c r="C23" s="407" t="s">
        <v>50</v>
      </c>
      <c r="D23" s="42" t="str">
        <f>'G 2.2'!C7</f>
        <v xml:space="preserve">Intégrité et conditions de travail
</v>
      </c>
      <c r="E23" s="400" t="str">
        <f>IF(COUNTBLANK('G 2.2'!D7)&gt;0,"",'G 2.2'!D7)</f>
        <v/>
      </c>
      <c r="F23" s="43" t="str">
        <f>IF(COUNTBLANK('G 2.2'!J7)&gt;0,"Aucune",'G 2.2'!J7)</f>
        <v>Aucune</v>
      </c>
      <c r="G23" s="158"/>
    </row>
    <row r="24" spans="1:7" s="326" customFormat="1" x14ac:dyDescent="0.3">
      <c r="A24" s="398"/>
      <c r="B24" s="511"/>
      <c r="C24" s="407" t="s">
        <v>51</v>
      </c>
      <c r="D24" s="42" t="str">
        <f>'G 2.3'!C7</f>
        <v xml:space="preserve">Conformité juridique et normative
</v>
      </c>
      <c r="E24" s="400" t="str">
        <f>IF(COUNTBLANK('G 2.3'!D7)&gt;0,"",'G 2.3'!D7)</f>
        <v/>
      </c>
      <c r="F24" s="43" t="str">
        <f>IF(COUNTBLANK('G 2.3'!J7)&gt;0,"Aucune",'G 2.3'!J7)</f>
        <v>Aucune</v>
      </c>
      <c r="G24" s="158"/>
    </row>
    <row r="25" spans="1:7" s="326" customFormat="1" x14ac:dyDescent="0.3">
      <c r="A25" s="398"/>
      <c r="B25" s="511"/>
      <c r="C25" s="407" t="s">
        <v>52</v>
      </c>
      <c r="D25" s="42" t="str">
        <f>'G 2.3'!C8</f>
        <v xml:space="preserve">Procédures et autorisations
</v>
      </c>
      <c r="E25" s="400" t="str">
        <f>IF(COUNTBLANK('G 2.3'!D8)&gt;0,"",'G 2.3'!D8)</f>
        <v/>
      </c>
      <c r="F25" s="43" t="str">
        <f>IF(COUNTBLANK('G 2.3'!J8)&gt;0,"Aucune",'G 2.3'!J8)</f>
        <v>Aucune</v>
      </c>
      <c r="G25" s="158"/>
    </row>
    <row r="26" spans="1:7" s="326" customFormat="1" x14ac:dyDescent="0.3">
      <c r="A26" s="398"/>
      <c r="B26" s="511"/>
      <c r="C26" s="407" t="s">
        <v>53</v>
      </c>
      <c r="D26" s="42" t="str">
        <f>'G 2.4'!C7</f>
        <v xml:space="preserve">Sobriété et services de base
</v>
      </c>
      <c r="E26" s="400" t="str">
        <f>IF(COUNTBLANK('G 2.4'!D7)&gt;0,"",'G 2.4'!D7)</f>
        <v/>
      </c>
      <c r="F26" s="43" t="str">
        <f>IF(COUNTBLANK('G 2.4'!J7)&gt;0,"Aucune",'G 2.4'!J7)</f>
        <v>Aucune</v>
      </c>
      <c r="G26" s="158"/>
    </row>
    <row r="27" spans="1:7" s="326" customFormat="1" x14ac:dyDescent="0.3">
      <c r="A27" s="398"/>
      <c r="B27" s="511"/>
      <c r="C27" s="407" t="s">
        <v>54</v>
      </c>
      <c r="D27" s="42" t="str">
        <f>'G 2.4'!C8</f>
        <v xml:space="preserve">Équité sociale et intergénérationnelle
</v>
      </c>
      <c r="E27" s="400" t="str">
        <f>IF(COUNTBLANK('G 2.4'!D8)&gt;0,"",'G 2.4'!D8)</f>
        <v/>
      </c>
      <c r="F27" s="43" t="str">
        <f>IF(COUNTBLANK('G 2.4'!J8)&gt;0,"Aucune",'G 2.4'!J8)</f>
        <v>Aucune</v>
      </c>
      <c r="G27" s="158"/>
    </row>
    <row r="28" spans="1:7" s="326" customFormat="1" x14ac:dyDescent="0.3">
      <c r="A28" s="398"/>
      <c r="B28" s="511"/>
      <c r="C28" s="407" t="s">
        <v>55</v>
      </c>
      <c r="D28" s="42" t="str">
        <f>'G 2.4'!C9</f>
        <v xml:space="preserve">Équité au sein du projet
</v>
      </c>
      <c r="E28" s="400" t="str">
        <f>IF(COUNTBLANK('G 2.4'!D9)&gt;0,"",'G 2.4'!D9)</f>
        <v/>
      </c>
      <c r="F28" s="43" t="str">
        <f>IF(COUNTBLANK('G 2.4'!J9)&gt;0,"Aucune",'G 2.4'!J9)</f>
        <v>Aucune</v>
      </c>
      <c r="G28" s="158"/>
    </row>
    <row r="29" spans="1:7" s="326" customFormat="1" x14ac:dyDescent="0.3">
      <c r="A29" s="398"/>
      <c r="B29" s="511"/>
      <c r="C29" s="407" t="s">
        <v>56</v>
      </c>
      <c r="D29" s="42" t="str">
        <f>'G 2.4'!C10</f>
        <v xml:space="preserve">Achats durables
</v>
      </c>
      <c r="E29" s="400" t="str">
        <f>IF(COUNTBLANK('G 2.4'!D10)&gt;0,"",'G 2.4'!D10)</f>
        <v/>
      </c>
      <c r="F29" s="43" t="str">
        <f>IF(COUNTBLANK('G 2.4'!J10)&gt;0,"Aucune",'G 2.4'!J10)</f>
        <v>Aucune</v>
      </c>
      <c r="G29" s="158"/>
    </row>
    <row r="30" spans="1:7" s="326" customFormat="1" x14ac:dyDescent="0.3">
      <c r="A30" s="398"/>
      <c r="B30" s="511"/>
      <c r="C30" s="407" t="s">
        <v>57</v>
      </c>
      <c r="D30" s="42" t="str">
        <f>'G 3.1'!C7</f>
        <v xml:space="preserve">Sécurité
</v>
      </c>
      <c r="E30" s="400" t="str">
        <f>IF(COUNTBLANK('G 3.1'!D7)&gt;0,"",'G 3.1'!D7)</f>
        <v/>
      </c>
      <c r="F30" s="43" t="str">
        <f>IF(COUNTBLANK('G 3.1'!J7)&gt;0,"Aucune",'G 3.1'!J7)</f>
        <v>Aucune</v>
      </c>
      <c r="G30" s="158"/>
    </row>
    <row r="31" spans="1:7" s="326" customFormat="1" x14ac:dyDescent="0.3">
      <c r="A31" s="398"/>
      <c r="B31" s="511"/>
      <c r="C31" s="407" t="s">
        <v>58</v>
      </c>
      <c r="D31" s="42" t="str">
        <f>'G 3.1'!C8</f>
        <v xml:space="preserve">Résilience
</v>
      </c>
      <c r="E31" s="400" t="str">
        <f>IF(COUNTBLANK('G 3.1'!D8)&gt;0,"",'G 3.1'!D8)</f>
        <v/>
      </c>
      <c r="F31" s="43" t="str">
        <f>IF(COUNTBLANK('G 3.1'!J8)&gt;0,"Aucune",'G 3.1'!J8)</f>
        <v>Aucune</v>
      </c>
      <c r="G31" s="158"/>
    </row>
    <row r="32" spans="1:7" s="326" customFormat="1" x14ac:dyDescent="0.3">
      <c r="A32" s="398"/>
      <c r="B32" s="511"/>
      <c r="C32" s="407" t="s">
        <v>59</v>
      </c>
      <c r="D32" s="42" t="str">
        <f>'G 3.1'!C9</f>
        <v xml:space="preserve">Scénarios d'urgence
</v>
      </c>
      <c r="E32" s="400" t="str">
        <f>IF(COUNTBLANK('G 3.1'!D9)&gt;0,"",'G 3.1'!D9)</f>
        <v/>
      </c>
      <c r="F32" s="43" t="str">
        <f>IF(COUNTBLANK('G 3.1'!J9)&gt;0,"Aucune",'G 3.1'!J9)</f>
        <v>Aucune</v>
      </c>
      <c r="G32" s="158"/>
    </row>
    <row r="33" spans="1:7" s="326" customFormat="1" x14ac:dyDescent="0.3">
      <c r="A33" s="398"/>
      <c r="B33" s="511"/>
      <c r="C33" s="407" t="s">
        <v>60</v>
      </c>
      <c r="D33" s="42" t="str">
        <f>'G 3.2'!C7</f>
        <v xml:space="preserve">Robustesse
</v>
      </c>
      <c r="E33" s="400" t="str">
        <f>IF(COUNTBLANK('G 3.2'!D7)&gt;0,"",'G 3.2'!D7)</f>
        <v/>
      </c>
      <c r="F33" s="43" t="str">
        <f>IF(COUNTBLANK('G 3.2'!J7)&gt;0,"Aucune",'G 3.2'!J7)</f>
        <v>Aucune</v>
      </c>
      <c r="G33" s="158"/>
    </row>
    <row r="34" spans="1:7" s="326" customFormat="1" x14ac:dyDescent="0.3">
      <c r="A34" s="398"/>
      <c r="B34" s="511"/>
      <c r="C34" s="407" t="s">
        <v>61</v>
      </c>
      <c r="D34" s="42" t="str">
        <f>'G 3.2'!C8</f>
        <v xml:space="preserve">Sentiment de sécurité
</v>
      </c>
      <c r="E34" s="400" t="str">
        <f>IF(COUNTBLANK('G 3.2'!D8)&gt;0,"",'G 3.2'!D8)</f>
        <v/>
      </c>
      <c r="F34" s="43" t="str">
        <f>IF(COUNTBLANK('G 3.2'!J8)&gt;0,"Aucune",'G 3.2'!J8)</f>
        <v>Aucune</v>
      </c>
      <c r="G34" s="158"/>
    </row>
    <row r="35" spans="1:7" s="326" customFormat="1" x14ac:dyDescent="0.3">
      <c r="A35" s="398"/>
      <c r="B35" s="389"/>
      <c r="C35" s="408"/>
      <c r="D35" s="404"/>
      <c r="E35" s="405"/>
      <c r="F35" s="406"/>
      <c r="G35" s="159"/>
    </row>
    <row r="36" spans="1:7" s="326" customFormat="1" x14ac:dyDescent="0.3">
      <c r="A36" s="398"/>
      <c r="B36" s="517" t="s">
        <v>2</v>
      </c>
      <c r="C36" s="409" t="s">
        <v>62</v>
      </c>
      <c r="D36" s="42" t="str">
        <f>'W 1.1'!C7</f>
        <v xml:space="preserve">Coûts du cycle de vie
</v>
      </c>
      <c r="E36" s="400" t="str">
        <f>IF(COUNTBLANK('W 1.1'!D7)&gt;0,"",'W 1.1'!D7)</f>
        <v/>
      </c>
      <c r="F36" s="43" t="str">
        <f>IF(COUNTBLANK('W 1.1'!J7)&gt;0,"Aucune",'W 1.1'!J7)</f>
        <v>Aucune</v>
      </c>
      <c r="G36" s="158"/>
    </row>
    <row r="37" spans="1:7" s="326" customFormat="1" x14ac:dyDescent="0.3">
      <c r="A37" s="398"/>
      <c r="B37" s="518"/>
      <c r="C37" s="409" t="s">
        <v>63</v>
      </c>
      <c r="D37" s="42" t="str">
        <f>'W 1.1'!C8</f>
        <v xml:space="preserve">Surveillance et entretien
</v>
      </c>
      <c r="E37" s="400" t="str">
        <f>IF(COUNTBLANK('W 1.1'!D8)&gt;0,"",'W 1.1'!D8)</f>
        <v/>
      </c>
      <c r="F37" s="43" t="str">
        <f>IF(COUNTBLANK('W 1.1'!J8)&gt;0,"Aucune",'W 1.1'!J8)</f>
        <v>Aucune</v>
      </c>
      <c r="G37" s="158"/>
    </row>
    <row r="38" spans="1:7" s="326" customFormat="1" x14ac:dyDescent="0.3">
      <c r="A38" s="398"/>
      <c r="B38" s="518"/>
      <c r="C38" s="409" t="s">
        <v>64</v>
      </c>
      <c r="D38" s="42" t="str">
        <f>'W 1.1'!C9</f>
        <v xml:space="preserve">Analyse économique des risques
</v>
      </c>
      <c r="E38" s="400" t="str">
        <f>IF(COUNTBLANK('W 1.1'!D9)&gt;0,"",'W 1.1'!D9)</f>
        <v/>
      </c>
      <c r="F38" s="43" t="str">
        <f>IF(COUNTBLANK('W 1.1'!J9)&gt;0,"Aucune",'W 1.1'!J9)</f>
        <v>Aucune</v>
      </c>
      <c r="G38" s="158"/>
    </row>
    <row r="39" spans="1:7" s="326" customFormat="1" x14ac:dyDescent="0.3">
      <c r="A39" s="398"/>
      <c r="B39" s="518"/>
      <c r="C39" s="409" t="s">
        <v>65</v>
      </c>
      <c r="D39" s="42" t="str">
        <f>'W 1.2'!C7</f>
        <v xml:space="preserve">Capacité d'adaptation
</v>
      </c>
      <c r="E39" s="400" t="str">
        <f>IF(COUNTBLANK('W 1.2'!D7)&gt;0,"",'W 1.2'!D7)</f>
        <v/>
      </c>
      <c r="F39" s="43" t="str">
        <f>IF(COUNTBLANK('W 1.2'!J7)&gt;0,"Aucune",'W 1.2'!J7)</f>
        <v>Aucune</v>
      </c>
      <c r="G39" s="158"/>
    </row>
    <row r="40" spans="1:7" s="326" customFormat="1" x14ac:dyDescent="0.3">
      <c r="A40" s="398"/>
      <c r="B40" s="518"/>
      <c r="C40" s="409" t="s">
        <v>66</v>
      </c>
      <c r="D40" s="42" t="str">
        <f>'W 1.2'!C8</f>
        <v xml:space="preserve">Démontabilité et réemploi 
</v>
      </c>
      <c r="E40" s="400" t="str">
        <f>IF(COUNTBLANK('W 1.2'!D8)&gt;0,"",'W 1.2'!D8)</f>
        <v/>
      </c>
      <c r="F40" s="43" t="str">
        <f>IF(COUNTBLANK('W 1.2'!J8)&gt;0,"Aucune",'W 1.2'!J8)</f>
        <v>Aucune</v>
      </c>
      <c r="G40" s="158"/>
    </row>
    <row r="41" spans="1:7" s="326" customFormat="1" x14ac:dyDescent="0.3">
      <c r="A41" s="398"/>
      <c r="B41" s="518"/>
      <c r="C41" s="409" t="s">
        <v>67</v>
      </c>
      <c r="D41" s="42" t="str">
        <f>'W 2.1'!C7</f>
        <v xml:space="preserve">Analyse des externalités
</v>
      </c>
      <c r="E41" s="400" t="str">
        <f>IF(COUNTBLANK('W 2.1'!D7)&gt;0,"",'W 2.1'!D7)</f>
        <v/>
      </c>
      <c r="F41" s="43" t="str">
        <f>IF(COUNTBLANK('W 2.1'!J7)&gt;0,"Aucune",'W 2.1'!J7)</f>
        <v>Aucune</v>
      </c>
      <c r="G41" s="158"/>
    </row>
    <row r="42" spans="1:7" s="326" customFormat="1" x14ac:dyDescent="0.3">
      <c r="A42" s="398"/>
      <c r="B42" s="518"/>
      <c r="C42" s="409" t="s">
        <v>68</v>
      </c>
      <c r="D42" s="42" t="str">
        <f>'W 2.1'!C8</f>
        <v xml:space="preserve">Monitoring des externalités
</v>
      </c>
      <c r="E42" s="400" t="str">
        <f>IF(COUNTBLANK('W 2.1'!D8)&gt;0,"",'W 2.1'!D8)</f>
        <v/>
      </c>
      <c r="F42" s="43" t="str">
        <f>IF(COUNTBLANK('W 2.1'!J8)&gt;0,"Aucune",'W 2.1'!J8)</f>
        <v>Aucune</v>
      </c>
      <c r="G42" s="158"/>
    </row>
    <row r="43" spans="1:7" s="326" customFormat="1" x14ac:dyDescent="0.3">
      <c r="A43" s="398"/>
      <c r="B43" s="518"/>
      <c r="C43" s="409" t="s">
        <v>69</v>
      </c>
      <c r="D43" s="42" t="str">
        <f>'W 2.1'!C9</f>
        <v xml:space="preserve">Effets de synergie
</v>
      </c>
      <c r="E43" s="400" t="str">
        <f>IF(COUNTBLANK('W 2.1'!D9)&gt;0,"",'W 2.1'!D9)</f>
        <v/>
      </c>
      <c r="F43" s="43" t="str">
        <f>IF(COUNTBLANK('W 2.1'!J9)&gt;0,"Aucune",'W 2.1'!J9)</f>
        <v>Aucune</v>
      </c>
      <c r="G43" s="158"/>
    </row>
    <row r="44" spans="1:7" s="326" customFormat="1" x14ac:dyDescent="0.3">
      <c r="A44" s="398"/>
      <c r="B44" s="518"/>
      <c r="C44" s="409" t="s">
        <v>70</v>
      </c>
      <c r="D44" s="42" t="str">
        <f>'W 2.2'!C7</f>
        <v xml:space="preserve">Provenance des matériaux
</v>
      </c>
      <c r="E44" s="400" t="str">
        <f>IF(COUNTBLANK('W 2.2'!D7)&gt;0,"",'W 2.2'!D7)</f>
        <v/>
      </c>
      <c r="F44" s="43" t="str">
        <f>IF(COUNTBLANK('W 2.2'!J7)&gt;0,"Aucune",'W 2.2'!J7)</f>
        <v>Aucune</v>
      </c>
      <c r="G44" s="158"/>
    </row>
    <row r="45" spans="1:7" s="326" customFormat="1" x14ac:dyDescent="0.3">
      <c r="A45" s="398"/>
      <c r="B45" s="518"/>
      <c r="C45" s="409" t="s">
        <v>71</v>
      </c>
      <c r="D45" s="42" t="str">
        <f>'W 2.2'!C8</f>
        <v xml:space="preserve">Ressources en personnel
</v>
      </c>
      <c r="E45" s="400" t="str">
        <f>IF(COUNTBLANK('W 2.2'!D8)&gt;0,"",'W 2.2'!D8)</f>
        <v/>
      </c>
      <c r="F45" s="43" t="str">
        <f>IF(COUNTBLANK('W 2.2'!J8)&gt;0,"Aucune",'W 2.2'!J8)</f>
        <v>Aucune</v>
      </c>
      <c r="G45" s="158"/>
    </row>
    <row r="46" spans="1:7" s="326" customFormat="1" x14ac:dyDescent="0.3">
      <c r="A46" s="398"/>
      <c r="B46" s="518"/>
      <c r="C46" s="409" t="s">
        <v>72</v>
      </c>
      <c r="D46" s="42" t="str">
        <f>'W 2.2'!C9</f>
        <v xml:space="preserve">Attractivité de la région
</v>
      </c>
      <c r="E46" s="400" t="str">
        <f>IF(COUNTBLANK('W 2.2'!D9)&gt;0,"",'W 2.2'!D9)</f>
        <v/>
      </c>
      <c r="F46" s="43" t="str">
        <f>IF(COUNTBLANK('W 2.2'!J9)&gt;0,"Aucune",'W 2.2'!J9)</f>
        <v>Aucune</v>
      </c>
      <c r="G46" s="158"/>
    </row>
    <row r="47" spans="1:7" s="326" customFormat="1" x14ac:dyDescent="0.3">
      <c r="A47" s="398"/>
      <c r="B47" s="518"/>
      <c r="C47" s="409" t="s">
        <v>73</v>
      </c>
      <c r="D47" s="42" t="str">
        <f>'W 2.2'!C10</f>
        <v xml:space="preserve">Restrictions d'accès
</v>
      </c>
      <c r="E47" s="400" t="str">
        <f>IF(COUNTBLANK('W 2.2'!D10)&gt;0,"",'W 2.2'!D10)</f>
        <v/>
      </c>
      <c r="F47" s="43" t="str">
        <f>IF(COUNTBLANK('W 2.2'!J10)&gt;0,"Aucune",'W 2.2'!J10)</f>
        <v>Aucune</v>
      </c>
      <c r="G47" s="158"/>
    </row>
    <row r="48" spans="1:7" s="326" customFormat="1" x14ac:dyDescent="0.3">
      <c r="A48" s="398"/>
      <c r="B48" s="518"/>
      <c r="C48" s="409" t="s">
        <v>74</v>
      </c>
      <c r="D48" s="42" t="str">
        <f>'W 2.3'!C7</f>
        <v xml:space="preserve">Infrastructures existantes
</v>
      </c>
      <c r="E48" s="400" t="str">
        <f>IF(COUNTBLANK('W 2.3'!D7)&gt;0,"",'W 2.3'!D7)</f>
        <v/>
      </c>
      <c r="F48" s="43" t="str">
        <f>IF(COUNTBLANK('W 2.3'!J7)&gt;0,"Aucune",'W 2.3'!J7)</f>
        <v>Aucune</v>
      </c>
      <c r="G48" s="158"/>
    </row>
    <row r="49" spans="1:7" s="326" customFormat="1" x14ac:dyDescent="0.3">
      <c r="A49" s="398"/>
      <c r="B49" s="518"/>
      <c r="C49" s="409" t="s">
        <v>75</v>
      </c>
      <c r="D49" s="115" t="str">
        <f>'W 2.3'!C8</f>
        <v xml:space="preserve">Multifonctionnalité
</v>
      </c>
      <c r="E49" s="400" t="str">
        <f>IF(COUNTBLANK('W 2.3'!D8)&gt;0,"",'W 2.3'!D8)</f>
        <v/>
      </c>
      <c r="F49" s="43" t="str">
        <f>IF(COUNTBLANK('W 2.3'!J8)&gt;0,"Aucune",'W 2.3'!J8)</f>
        <v>Aucune</v>
      </c>
      <c r="G49" s="158"/>
    </row>
    <row r="50" spans="1:7" s="326" customFormat="1" x14ac:dyDescent="0.3">
      <c r="A50" s="398"/>
      <c r="B50" s="518"/>
      <c r="C50" s="409" t="s">
        <v>76</v>
      </c>
      <c r="D50" s="42" t="str">
        <f>'W 3.1'!C7</f>
        <v xml:space="preserve">Financement à long terme
</v>
      </c>
      <c r="E50" s="400" t="str">
        <f>IF(COUNTBLANK('W 3.1'!D7)&gt;0,"",'W 3.1'!D7)</f>
        <v/>
      </c>
      <c r="F50" s="43" t="str">
        <f>IF(COUNTBLANK('W 3.1'!J7)&gt;0,"Aucune",'W 3.1'!J7)</f>
        <v>Aucune</v>
      </c>
      <c r="G50" s="158"/>
    </row>
    <row r="51" spans="1:7" s="326" customFormat="1" x14ac:dyDescent="0.3">
      <c r="A51" s="398"/>
      <c r="B51" s="518"/>
      <c r="C51" s="409" t="s">
        <v>77</v>
      </c>
      <c r="D51" s="42" t="str">
        <f>'W 3.1'!C8</f>
        <v xml:space="preserve">Taux de couverture des coûts
</v>
      </c>
      <c r="E51" s="400" t="str">
        <f>IF(COUNTBLANK('W 3.1'!D8)&gt;0,"",'W 3.1'!D8)</f>
        <v/>
      </c>
      <c r="F51" s="43" t="str">
        <f>IF(COUNTBLANK('W 3.1'!J8)&gt;0,"Aucune",'W 3.1'!J8)</f>
        <v>Aucune</v>
      </c>
      <c r="G51" s="158"/>
    </row>
    <row r="52" spans="1:7" s="326" customFormat="1" x14ac:dyDescent="0.3">
      <c r="A52" s="398"/>
      <c r="B52" s="519"/>
      <c r="C52" s="409" t="s">
        <v>78</v>
      </c>
      <c r="D52" s="42" t="str">
        <f>'W 3.1'!C9</f>
        <v xml:space="preserve">Financement des risques
</v>
      </c>
      <c r="E52" s="400" t="str">
        <f>IF(COUNTBLANK('W 3.1'!D9)&gt;0,"",'W 3.1'!D9)</f>
        <v/>
      </c>
      <c r="F52" s="43" t="str">
        <f>IF(COUNTBLANK('W 3.1'!J9)&gt;0,"Aucune",'W 3.1'!J9)</f>
        <v>Aucune</v>
      </c>
      <c r="G52" s="158"/>
    </row>
    <row r="53" spans="1:7" s="326" customFormat="1" x14ac:dyDescent="0.3">
      <c r="A53" s="398"/>
      <c r="B53" s="392"/>
      <c r="C53" s="410"/>
      <c r="D53" s="404"/>
      <c r="E53" s="405"/>
      <c r="F53" s="406"/>
      <c r="G53" s="159"/>
    </row>
    <row r="54" spans="1:7" s="326" customFormat="1" x14ac:dyDescent="0.3">
      <c r="A54" s="398"/>
      <c r="B54" s="521" t="s">
        <v>3</v>
      </c>
      <c r="C54" s="253" t="s">
        <v>79</v>
      </c>
      <c r="D54" s="161" t="str">
        <f>'U 1.1'!C7</f>
        <v xml:space="preserve">Besoins énergétiques
</v>
      </c>
      <c r="E54" s="411" t="str">
        <f>IF(COUNTBLANK('U 1.1'!D7)&gt;0,"",'U 1.1'!D7)</f>
        <v/>
      </c>
      <c r="F54" s="251" t="str">
        <f>IF(COUNTBLANK('U 1.1'!J7)&gt;0,"Aucune",'U 1.1'!J7)</f>
        <v>Aucune</v>
      </c>
      <c r="G54" s="160"/>
    </row>
    <row r="55" spans="1:7" s="326" customFormat="1" x14ac:dyDescent="0.3">
      <c r="A55" s="398"/>
      <c r="B55" s="521"/>
      <c r="C55" s="252" t="s">
        <v>80</v>
      </c>
      <c r="D55" s="42" t="str">
        <f>'U 1.1'!C8</f>
        <v xml:space="preserve">Énergies renouvelables
</v>
      </c>
      <c r="E55" s="411" t="str">
        <f>IF(COUNTBLANK('U 1.1'!D8)&gt;0,"",'U 1.1'!D8)</f>
        <v/>
      </c>
      <c r="F55" s="251" t="str">
        <f>IF(COUNTBLANK('U 1.1'!J8)&gt;0,"Aucune",'U 1.1'!J8)</f>
        <v>Aucune</v>
      </c>
      <c r="G55" s="158"/>
    </row>
    <row r="56" spans="1:7" s="326" customFormat="1" x14ac:dyDescent="0.3">
      <c r="A56" s="398"/>
      <c r="B56" s="521"/>
      <c r="C56" s="252" t="s">
        <v>81</v>
      </c>
      <c r="D56" s="42" t="str">
        <f>'U 1.1'!C9</f>
        <v xml:space="preserve">Monitoring énergétique
</v>
      </c>
      <c r="E56" s="411" t="str">
        <f>IF(COUNTBLANK('U 1.1'!D9)&gt;0,"",'U 1.1'!D9)</f>
        <v/>
      </c>
      <c r="F56" s="251" t="str">
        <f>IF(COUNTBLANK('U 1.1'!J9)&gt;0,"Aucune",'U 1.1'!J9)</f>
        <v>Aucune</v>
      </c>
      <c r="G56" s="158"/>
    </row>
    <row r="57" spans="1:7" s="326" customFormat="1" x14ac:dyDescent="0.3">
      <c r="A57" s="398"/>
      <c r="B57" s="521"/>
      <c r="C57" s="252" t="s">
        <v>82</v>
      </c>
      <c r="D57" s="42" t="str">
        <f>'U 1.2'!C7</f>
        <v xml:space="preserve">Utilisation des surfaces
</v>
      </c>
      <c r="E57" s="400" t="str">
        <f>IF(COUNTBLANK('U 1.2'!D7)&gt;0,"",'U 1.2'!D7)</f>
        <v/>
      </c>
      <c r="F57" s="43" t="str">
        <f>IF(COUNTBLANK('U 1.2'!J7)&gt;0,"Aucune",'U 1.2'!J7)</f>
        <v>Aucune</v>
      </c>
      <c r="G57" s="158"/>
    </row>
    <row r="58" spans="1:7" s="326" customFormat="1" x14ac:dyDescent="0.3">
      <c r="A58" s="398"/>
      <c r="B58" s="521"/>
      <c r="C58" s="252" t="s">
        <v>83</v>
      </c>
      <c r="D58" s="42" t="str">
        <f>'U 1.2'!C8</f>
        <v xml:space="preserve">Gestion du sol
</v>
      </c>
      <c r="E58" s="400" t="str">
        <f>IF(COUNTBLANK('U 1.2'!D8)&gt;0,"",'U 1.2'!D8)</f>
        <v/>
      </c>
      <c r="F58" s="43" t="str">
        <f>IF(COUNTBLANK('U 1.2'!J8)&gt;0,"Aucune",'U 1.2'!J8)</f>
        <v>Aucune</v>
      </c>
      <c r="G58" s="158"/>
    </row>
    <row r="59" spans="1:7" s="326" customFormat="1" x14ac:dyDescent="0.3">
      <c r="A59" s="398"/>
      <c r="B59" s="521"/>
      <c r="C59" s="252" t="s">
        <v>84</v>
      </c>
      <c r="D59" s="115" t="str">
        <f>'U 1.3'!C7</f>
        <v xml:space="preserve">Investigation des sites pollués
</v>
      </c>
      <c r="E59" s="400" t="str">
        <f>IF(COUNTBLANK('U 1.3'!D7)&gt;0,"",'U 1.3'!D7)</f>
        <v/>
      </c>
      <c r="F59" s="43" t="str">
        <f>IF(COUNTBLANK('U 1.3'!J7)&gt;0,"Aucune",'U 1.3'!J7)</f>
        <v>Aucune</v>
      </c>
      <c r="G59" s="158"/>
    </row>
    <row r="60" spans="1:7" s="326" customFormat="1" x14ac:dyDescent="0.3">
      <c r="A60" s="398"/>
      <c r="B60" s="521"/>
      <c r="C60" s="252" t="s">
        <v>85</v>
      </c>
      <c r="D60" s="42" t="str">
        <f>'U 1.3'!C8</f>
        <v xml:space="preserve">Intervention sur un site pollué
</v>
      </c>
      <c r="E60" s="400" t="str">
        <f>IF(COUNTBLANK('U 1.3'!D8)&gt;0,"",'U 1.3'!D8)</f>
        <v/>
      </c>
      <c r="F60" s="43" t="str">
        <f>IF(COUNTBLANK('U 1.3'!J8)&gt;0,"Aucune",'U 1.3'!J8)</f>
        <v>Aucune</v>
      </c>
      <c r="G60" s="158"/>
    </row>
    <row r="61" spans="1:7" s="326" customFormat="1" x14ac:dyDescent="0.3">
      <c r="A61" s="398"/>
      <c r="B61" s="521"/>
      <c r="C61" s="252" t="s">
        <v>86</v>
      </c>
      <c r="D61" s="42" t="str">
        <f>'U 1.4'!C7</f>
        <v xml:space="preserve">Déchets non pollués
</v>
      </c>
      <c r="E61" s="400" t="str">
        <f>IF(COUNTBLANK('U 1.4'!D7)&gt;0,"",'U 1.4'!D7)</f>
        <v/>
      </c>
      <c r="F61" s="43" t="str">
        <f>IF(COUNTBLANK('U 1.4'!J7)&gt;0,"Aucune",'U 1.4'!J7)</f>
        <v>Aucune</v>
      </c>
      <c r="G61" s="158"/>
    </row>
    <row r="62" spans="1:7" s="326" customFormat="1" x14ac:dyDescent="0.3">
      <c r="A62" s="398"/>
      <c r="B62" s="521"/>
      <c r="C62" s="252" t="s">
        <v>87</v>
      </c>
      <c r="D62" s="42" t="str">
        <f>'U 1.4'!C8</f>
        <v xml:space="preserve">Déchets pollués
</v>
      </c>
      <c r="E62" s="400" t="str">
        <f>IF(COUNTBLANK('U 1.4'!D8)&gt;0,"",'U 1.4'!D8)</f>
        <v/>
      </c>
      <c r="F62" s="43" t="str">
        <f>IF(COUNTBLANK('U 1.4'!J8)&gt;0,"Aucune",'U 1.4'!J8)</f>
        <v>Aucune</v>
      </c>
      <c r="G62" s="158"/>
    </row>
    <row r="63" spans="1:7" s="326" customFormat="1" x14ac:dyDescent="0.3">
      <c r="A63" s="398"/>
      <c r="B63" s="521"/>
      <c r="C63" s="252" t="s">
        <v>88</v>
      </c>
      <c r="D63" s="42" t="str">
        <f>'U 1.5'!C7</f>
        <v xml:space="preserve">Besoins en matériaux
</v>
      </c>
      <c r="E63" s="400" t="str">
        <f>IF(COUNTBLANK('U 1.5'!D7)&gt;0,"",'U 1.5'!D7)</f>
        <v/>
      </c>
      <c r="F63" s="43" t="str">
        <f>IF(COUNTBLANK('U 1.5'!J7)&gt;0,"Aucune",'U 1.5'!J7)</f>
        <v>Aucune</v>
      </c>
      <c r="G63" s="158"/>
    </row>
    <row r="64" spans="1:7" s="326" customFormat="1" x14ac:dyDescent="0.3">
      <c r="A64" s="398"/>
      <c r="B64" s="521"/>
      <c r="C64" s="252" t="s">
        <v>89</v>
      </c>
      <c r="D64" s="42" t="str">
        <f>'U 1.5'!C8</f>
        <v xml:space="preserve">Méthodes et produits d'entretien
</v>
      </c>
      <c r="E64" s="400" t="str">
        <f>IF(COUNTBLANK('U 1.5'!D8)&gt;0,"",'U 1.5'!D8)</f>
        <v/>
      </c>
      <c r="F64" s="43" t="str">
        <f>IF(COUNTBLANK('U 1.5'!J8)&gt;0,"Aucune",'U 1.5'!J8)</f>
        <v>Aucune</v>
      </c>
      <c r="G64" s="158"/>
    </row>
    <row r="65" spans="1:7" s="326" customFormat="1" x14ac:dyDescent="0.3">
      <c r="A65" s="398"/>
      <c r="B65" s="521"/>
      <c r="C65" s="252" t="s">
        <v>90</v>
      </c>
      <c r="D65" s="42" t="str">
        <f>'U 1.5'!C9</f>
        <v xml:space="preserve">Séparabilité
</v>
      </c>
      <c r="E65" s="400" t="str">
        <f>IF(COUNTBLANK('U 1.5'!D9)&gt;0,"",'U 1.5'!D9)</f>
        <v/>
      </c>
      <c r="F65" s="43" t="str">
        <f>IF(COUNTBLANK('U 1.5'!J9)&gt;0,"Aucune",'U 1.5'!J9)</f>
        <v>Aucune</v>
      </c>
      <c r="G65" s="158"/>
    </row>
    <row r="66" spans="1:7" s="326" customFormat="1" x14ac:dyDescent="0.3">
      <c r="A66" s="398"/>
      <c r="B66" s="521"/>
      <c r="C66" s="252" t="s">
        <v>91</v>
      </c>
      <c r="D66" s="42" t="str">
        <f>'U 2.1'!C7</f>
        <v xml:space="preserve">Emissions de gaz à effet de serre
</v>
      </c>
      <c r="E66" s="400" t="str">
        <f>IF(COUNTBLANK('U 2.1'!D7)&gt;0,"",'U 2.1'!D7)</f>
        <v/>
      </c>
      <c r="F66" s="43" t="str">
        <f>IF(COUNTBLANK('U 2.1'!J7)&gt;0,"Aucune",'U 2.1'!J7)</f>
        <v>Aucune</v>
      </c>
      <c r="G66" s="158"/>
    </row>
    <row r="67" spans="1:7" s="326" customFormat="1" x14ac:dyDescent="0.3">
      <c r="A67" s="398"/>
      <c r="B67" s="521"/>
      <c r="C67" s="252" t="s">
        <v>92</v>
      </c>
      <c r="D67" s="42" t="str">
        <f>'U 2.1'!C8</f>
        <v xml:space="preserve">Compensation carbone
</v>
      </c>
      <c r="E67" s="400" t="str">
        <f>IF(COUNTBLANK('U 2.1'!D8)&gt;0,"",'U 2.1'!D8)</f>
        <v/>
      </c>
      <c r="F67" s="43" t="str">
        <f>IF(COUNTBLANK('U 2.1'!J8)&gt;0,"Aucune",'U 2.1'!J8)</f>
        <v>Aucune</v>
      </c>
      <c r="G67" s="158"/>
    </row>
    <row r="68" spans="1:7" s="326" customFormat="1" x14ac:dyDescent="0.3">
      <c r="A68" s="398"/>
      <c r="B68" s="521"/>
      <c r="C68" s="252" t="s">
        <v>93</v>
      </c>
      <c r="D68" s="42" t="str">
        <f>'U 2.1'!C9</f>
        <v xml:space="preserve">Microclimat
</v>
      </c>
      <c r="E68" s="400" t="str">
        <f>IF(COUNTBLANK('U 2.1'!D9)&gt;0,"",'U 2.1'!D9)</f>
        <v/>
      </c>
      <c r="F68" s="43" t="str">
        <f>IF(COUNTBLANK('U 2.1'!J9)&gt;0,"Aucune",'U 2.1'!J9)</f>
        <v>Aucune</v>
      </c>
      <c r="G68" s="158"/>
    </row>
    <row r="69" spans="1:7" s="326" customFormat="1" x14ac:dyDescent="0.3">
      <c r="A69" s="398"/>
      <c r="B69" s="521"/>
      <c r="C69" s="252" t="s">
        <v>94</v>
      </c>
      <c r="D69" s="42" t="str">
        <f>'U 2.2'!C7</f>
        <v>Polluants atmosphériques et odeurs</v>
      </c>
      <c r="E69" s="400" t="str">
        <f>IF(COUNTBLANK('U 2.2'!D7)&gt;0,"",'U 2.2'!D7)</f>
        <v/>
      </c>
      <c r="F69" s="43" t="str">
        <f>IF(COUNTBLANK('U 2.2'!J7)&gt;0,"Aucune",'U 2.2'!J7)</f>
        <v>Aucune</v>
      </c>
      <c r="G69" s="158"/>
    </row>
    <row r="70" spans="1:7" s="326" customFormat="1" x14ac:dyDescent="0.3">
      <c r="A70" s="398"/>
      <c r="B70" s="521"/>
      <c r="C70" s="252" t="s">
        <v>95</v>
      </c>
      <c r="D70" s="42" t="str">
        <f>'U 2.2'!C8</f>
        <v xml:space="preserve">Bruit et vibrations
</v>
      </c>
      <c r="E70" s="400" t="str">
        <f>IF(COUNTBLANK('U 2.2'!D8)&gt;0,"",'U 2.2'!D8)</f>
        <v/>
      </c>
      <c r="F70" s="43" t="str">
        <f>IF(COUNTBLANK('U 2.2'!J8)&gt;0,"Aucune",'U 2.2'!J8)</f>
        <v>Aucune</v>
      </c>
      <c r="G70" s="158"/>
    </row>
    <row r="71" spans="1:7" s="326" customFormat="1" x14ac:dyDescent="0.3">
      <c r="A71" s="398"/>
      <c r="B71" s="521"/>
      <c r="C71" s="252" t="s">
        <v>96</v>
      </c>
      <c r="D71" s="42" t="str">
        <f>'U 2.2'!C9</f>
        <v xml:space="preserve">Rayonnement non ionisant
</v>
      </c>
      <c r="E71" s="400" t="str">
        <f>IF(COUNTBLANK('U 2.2'!D9)&gt;0,"",'U 2.2'!D9)</f>
        <v/>
      </c>
      <c r="F71" s="43" t="str">
        <f>IF(COUNTBLANK('U 2.2'!J9)&gt;0,"Aucune",'U 2.2'!J9)</f>
        <v>Aucune</v>
      </c>
      <c r="G71" s="158"/>
    </row>
    <row r="72" spans="1:7" s="326" customFormat="1" x14ac:dyDescent="0.3">
      <c r="A72" s="398"/>
      <c r="B72" s="521"/>
      <c r="C72" s="252" t="s">
        <v>107</v>
      </c>
      <c r="D72" s="42" t="str">
        <f>'U 2.2'!C10</f>
        <v xml:space="preserve">Chaleur et lumière
</v>
      </c>
      <c r="E72" s="400" t="str">
        <f>IF(COUNTBLANK('U 2.2'!D10)&gt;0,"",'U 2.2'!D10)</f>
        <v/>
      </c>
      <c r="F72" s="43" t="str">
        <f>IF(COUNTBLANK('U 2.2'!J10)&gt;0,"Aucune",'U 2.2'!J10)</f>
        <v>Aucune</v>
      </c>
      <c r="G72" s="158"/>
    </row>
    <row r="73" spans="1:7" s="326" customFormat="1" x14ac:dyDescent="0.3">
      <c r="A73" s="398"/>
      <c r="B73" s="521"/>
      <c r="C73" s="252" t="s">
        <v>97</v>
      </c>
      <c r="D73" s="42" t="str">
        <f>'U 2.3'!C7</f>
        <v xml:space="preserve">Qualité des eaux
</v>
      </c>
      <c r="E73" s="400" t="str">
        <f>IF(COUNTBLANK('U 2.3'!D7)&gt;0,"",'U 2.3'!D7)</f>
        <v/>
      </c>
      <c r="F73" s="43" t="str">
        <f>IF(COUNTBLANK('U 2.3'!J7)&gt;0,"Aucune",'U 2.3'!J7)</f>
        <v>Aucune</v>
      </c>
      <c r="G73" s="158"/>
    </row>
    <row r="74" spans="1:7" s="326" customFormat="1" x14ac:dyDescent="0.3">
      <c r="A74" s="398"/>
      <c r="B74" s="521"/>
      <c r="C74" s="252" t="s">
        <v>98</v>
      </c>
      <c r="D74" s="42" t="str">
        <f>'U 2.3'!C8</f>
        <v xml:space="preserve">Cycle hydrologique
</v>
      </c>
      <c r="E74" s="400" t="str">
        <f>IF(COUNTBLANK('U 2.3'!D8)&gt;0,"",'U 2.3'!D8)</f>
        <v/>
      </c>
      <c r="F74" s="43" t="str">
        <f>IF(COUNTBLANK('U 2.3'!J8)&gt;0,"Aucune",'U 2.3'!J8)</f>
        <v>Aucune</v>
      </c>
      <c r="G74" s="158"/>
    </row>
    <row r="75" spans="1:7" s="326" customFormat="1" x14ac:dyDescent="0.3">
      <c r="A75" s="398"/>
      <c r="B75" s="521"/>
      <c r="C75" s="252" t="s">
        <v>99</v>
      </c>
      <c r="D75" s="42" t="str">
        <f>'U 2.3'!C9</f>
        <v xml:space="preserve">Besoins en eau
</v>
      </c>
      <c r="E75" s="400" t="str">
        <f>IF(COUNTBLANK('U 2.3'!D9)&gt;0,"",'U 2.3'!D9)</f>
        <v/>
      </c>
      <c r="F75" s="43" t="str">
        <f>IF(COUNTBLANK('U 2.3'!J9)&gt;0,"Aucune",'U 2.3'!J9)</f>
        <v>Aucune</v>
      </c>
      <c r="G75" s="158"/>
    </row>
    <row r="76" spans="1:7" s="326" customFormat="1" x14ac:dyDescent="0.3">
      <c r="A76" s="398"/>
      <c r="B76" s="521"/>
      <c r="C76" s="252" t="s">
        <v>100</v>
      </c>
      <c r="D76" s="42" t="str">
        <f>'U 2.4'!C7</f>
        <v xml:space="preserve">Milieux naturels et biodiversité
</v>
      </c>
      <c r="E76" s="400" t="str">
        <f>IF(COUNTBLANK('U 2.4'!D7)&gt;0,"",'U 2.4'!D7)</f>
        <v/>
      </c>
      <c r="F76" s="43" t="str">
        <f>IF(COUNTBLANK('U 2.4'!J7)&gt;0,"Aucune",'U 2.4'!J7)</f>
        <v>Aucune</v>
      </c>
      <c r="G76" s="158"/>
    </row>
    <row r="77" spans="1:7" s="326" customFormat="1" x14ac:dyDescent="0.3">
      <c r="A77" s="398"/>
      <c r="B77" s="521"/>
      <c r="C77" s="252" t="s">
        <v>101</v>
      </c>
      <c r="D77" s="42" t="str">
        <f>'U 2.4'!C8</f>
        <v xml:space="preserve">Mise en réseau des milieux
</v>
      </c>
      <c r="E77" s="400" t="str">
        <f>IF(COUNTBLANK('U 2.4'!D8)&gt;0,"",'U 2.4'!D8)</f>
        <v/>
      </c>
      <c r="F77" s="43" t="str">
        <f>IF(COUNTBLANK('U 2.4'!J8)&gt;0,"Aucune",'U 2.4'!J8)</f>
        <v>Aucune</v>
      </c>
      <c r="G77" s="158"/>
    </row>
    <row r="78" spans="1:7" s="326" customFormat="1" x14ac:dyDescent="0.3">
      <c r="A78" s="398"/>
      <c r="B78" s="521"/>
      <c r="C78" s="252" t="s">
        <v>102</v>
      </c>
      <c r="D78" s="42" t="str">
        <f>'U 2.4'!C9</f>
        <v xml:space="preserve">Espèces exotiques envahissantes
</v>
      </c>
      <c r="E78" s="400" t="str">
        <f>IF(COUNTBLANK('U 2.4'!D9)&gt;0,"",'U 2.4'!D9)</f>
        <v/>
      </c>
      <c r="F78" s="43" t="str">
        <f>IF(COUNTBLANK('U 2.4'!J9)&gt;0,"Aucune",'U 2.4'!J9)</f>
        <v>Aucune</v>
      </c>
      <c r="G78" s="158"/>
    </row>
    <row r="79" spans="1:7" s="326" customFormat="1" x14ac:dyDescent="0.3">
      <c r="A79" s="398"/>
      <c r="B79" s="521"/>
      <c r="C79" s="252" t="s">
        <v>103</v>
      </c>
      <c r="D79" s="42" t="str">
        <f>'U 3.1'!C7</f>
        <v xml:space="preserve">Risques liés aux dangers naturels
</v>
      </c>
      <c r="E79" s="400" t="str">
        <f>IF(COUNTBLANK('U 3.1'!D7)&gt;0,"",'U 3.1'!D7)</f>
        <v/>
      </c>
      <c r="F79" s="43" t="str">
        <f>IF(COUNTBLANK('U 3.1'!J7)&gt;0,"Aucune",'U 3.1'!J7)</f>
        <v>Aucune</v>
      </c>
      <c r="G79" s="158"/>
    </row>
    <row r="80" spans="1:7" s="326" customFormat="1" x14ac:dyDescent="0.3">
      <c r="A80" s="398"/>
      <c r="B80" s="521"/>
      <c r="C80" s="252" t="s">
        <v>104</v>
      </c>
      <c r="D80" s="42" t="str">
        <f>'U 3.1'!C8</f>
        <v>Influence des changements climatiques</v>
      </c>
      <c r="E80" s="400" t="str">
        <f>IF(COUNTBLANK('U 3.1'!D8)&gt;0,"",'U 3.1'!D8)</f>
        <v/>
      </c>
      <c r="F80" s="43" t="str">
        <f>IF(COUNTBLANK('U 3.1'!J8)&gt;0,"Aucune",'U 3.1'!J8)</f>
        <v>Aucune</v>
      </c>
      <c r="G80" s="158"/>
    </row>
    <row r="81" spans="1:7" s="326" customFormat="1" x14ac:dyDescent="0.3">
      <c r="A81" s="398"/>
      <c r="B81" s="522"/>
      <c r="C81" s="252" t="s">
        <v>105</v>
      </c>
      <c r="D81" s="42" t="str">
        <f>'U 3.2'!C7</f>
        <v>Accidents majeurs et marchandises dangereuses</v>
      </c>
      <c r="E81" s="400" t="str">
        <f>IF(COUNTBLANK('U 3.2'!D7)&gt;0,"",'U 3.2'!D7)</f>
        <v/>
      </c>
      <c r="F81" s="43" t="str">
        <f>IF(COUNTBLANK('U 3.2'!J7)&gt;0,"Aucune",'U 3.2'!J7)</f>
        <v>Aucune</v>
      </c>
      <c r="G81" s="158"/>
    </row>
    <row r="82" spans="1:7" x14ac:dyDescent="0.3">
      <c r="B82" s="16"/>
      <c r="C82" s="34"/>
      <c r="D82" s="34"/>
      <c r="E82" s="16"/>
      <c r="F82" s="361"/>
    </row>
    <row r="83" spans="1:7" x14ac:dyDescent="0.3">
      <c r="B83" s="16"/>
      <c r="C83" s="32"/>
      <c r="D83" s="32"/>
      <c r="E83" s="16"/>
      <c r="F83" s="361"/>
    </row>
  </sheetData>
  <sheetProtection algorithmName="SHA-512" hashValue="DvZ8JsTuiW/Oc7mcgl6QIpU4+nvNk6D/eFbGfZHSV2XyRWnMpWFMOQW5Eo/6PMbIA5jurRA0ayA7UnEXoMtMqw==" saltValue="g+emIZNqz1MWtutB+xvw4Q==" spinCount="100000" sheet="1" formatCells="0" formatColumns="0" formatRows="0" insertColumns="0" insertRows="0" insertHyperlinks="0" deleteColumns="0" deleteRows="0" sort="0" autoFilter="0" pivotTables="0"/>
  <mergeCells count="5">
    <mergeCell ref="B54:B81"/>
    <mergeCell ref="B36:B52"/>
    <mergeCell ref="B13:B34"/>
    <mergeCell ref="B4:B11"/>
    <mergeCell ref="B3:C3"/>
  </mergeCells>
  <phoneticPr fontId="50" type="noConversion"/>
  <printOptions horizontalCentered="1"/>
  <pageMargins left="0.70866141732283472" right="0.70866141732283472" top="1.1811023622047245" bottom="0.74803149606299213" header="0.31496062992125984" footer="0.31496062992125984"/>
  <pageSetup paperSize="8" fitToHeight="0" orientation="landscape" r:id="rId1"/>
  <headerFooter>
    <oddHeader>&amp;L&amp;"Arial Narrow,Normal"&amp;9&amp;K000000Outil d'évalulation v1.1&amp;C&amp;"Arial Narrow,Gras"&amp;14Tableau des mesures
&amp;12Compilation des données de l'outil Excel&amp;R&amp;"Arial Narrow,Normal"&amp;G</oddHeader>
    <oddFooter>&amp;L&amp;"Arial Narrow,Normal"&amp;8&amp;F&amp;C&amp;"Arial Narrow,Normal"&amp;8&amp;P/&amp;N&amp;R&amp;"Arial Narrow,Normal"&amp;8&amp;D</oddFooter>
  </headerFooter>
  <legacyDrawingHF r:id="rId2"/>
  <extLst>
    <ext xmlns:mx="http://schemas.microsoft.com/office/mac/excel/2008/main" uri="{64002731-A6B0-56B0-2670-7721B7C09600}">
      <mx:PLV Mode="1"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F18D5-D65B-4A46-A2DF-CC42995ABA9D}">
  <sheetPr codeName="Feuil14">
    <tabColor rgb="FF7030A0"/>
    <pageSetUpPr fitToPage="1"/>
  </sheetPr>
  <dimension ref="A1:AO34"/>
  <sheetViews>
    <sheetView showGridLines="0" view="pageLayout" zoomScaleNormal="100" zoomScaleSheetLayoutView="80" workbookViewId="0">
      <selection activeCell="L3" sqref="L3"/>
    </sheetView>
  </sheetViews>
  <sheetFormatPr baseColWidth="10" defaultColWidth="10.85546875" defaultRowHeight="16.5" x14ac:dyDescent="0.3"/>
  <cols>
    <col min="1" max="1" width="10.85546875" style="32" customWidth="1"/>
    <col min="2" max="2" width="10.85546875" style="14" customWidth="1"/>
    <col min="3" max="3" width="10.85546875" style="5"/>
    <col min="4" max="4" width="11.28515625" style="5" customWidth="1"/>
    <col min="5" max="7" width="10.85546875" style="5"/>
    <col min="8" max="10" width="6.7109375" style="5" customWidth="1"/>
    <col min="11" max="11" width="6.42578125" style="5" customWidth="1"/>
    <col min="12" max="12" width="42.85546875" style="87" customWidth="1"/>
    <col min="13" max="13" width="9.5703125" style="87" customWidth="1"/>
    <col min="14" max="14" width="4.5703125" style="87" customWidth="1"/>
    <col min="15" max="15" width="8.5703125" style="87" customWidth="1"/>
    <col min="16" max="16" width="4.42578125" style="87" customWidth="1"/>
    <col min="17" max="17" width="16" style="87" customWidth="1"/>
    <col min="18" max="18" width="8.5703125" style="87" customWidth="1"/>
    <col min="19" max="19" width="55.140625" style="87" bestFit="1" customWidth="1"/>
    <col min="20" max="20" width="7.42578125" style="165" bestFit="1" customWidth="1"/>
    <col min="21" max="21" width="7.7109375" style="165" customWidth="1"/>
    <col min="22" max="22" width="7.7109375" style="5" customWidth="1"/>
    <col min="23" max="24" width="7.7109375" style="165" customWidth="1"/>
    <col min="25" max="25" width="7.7109375" style="5" customWidth="1"/>
    <col min="26" max="27" width="7.7109375" style="165" customWidth="1"/>
    <col min="28" max="28" width="7.7109375" style="5" customWidth="1"/>
    <col min="29" max="41" width="10.85546875" style="165"/>
    <col min="42" max="16384" width="10.85546875" style="5"/>
  </cols>
  <sheetData>
    <row r="1" spans="1:28" ht="8.4499999999999993" customHeight="1" thickBot="1" x14ac:dyDescent="0.35"/>
    <row r="2" spans="1:28" x14ac:dyDescent="0.3">
      <c r="A2" s="33"/>
      <c r="K2" s="97" t="s">
        <v>116</v>
      </c>
      <c r="N2" s="527" t="s">
        <v>114</v>
      </c>
      <c r="O2" s="523"/>
      <c r="P2" s="523" t="s">
        <v>115</v>
      </c>
      <c r="Q2" s="523"/>
      <c r="R2" s="523" t="s">
        <v>116</v>
      </c>
      <c r="S2" s="600"/>
      <c r="T2" s="608" t="s">
        <v>250</v>
      </c>
      <c r="U2" s="608" t="s">
        <v>252</v>
      </c>
      <c r="V2" s="610" t="s">
        <v>253</v>
      </c>
      <c r="W2" s="604" t="s">
        <v>254</v>
      </c>
      <c r="X2" s="604" t="s">
        <v>251</v>
      </c>
      <c r="Y2" s="606" t="s">
        <v>399</v>
      </c>
      <c r="Z2" s="612" t="s">
        <v>255</v>
      </c>
      <c r="AA2" s="612" t="s">
        <v>256</v>
      </c>
      <c r="AB2" s="602" t="s">
        <v>257</v>
      </c>
    </row>
    <row r="3" spans="1:28" ht="15" customHeight="1" thickBot="1" x14ac:dyDescent="0.35">
      <c r="A3" s="33"/>
      <c r="B3" s="15"/>
      <c r="C3" s="97"/>
      <c r="K3" s="1" t="str">
        <f>'Vue d''ensemble'!F8</f>
        <v>R 1.1</v>
      </c>
      <c r="L3" s="3" t="str">
        <f>'Vue d''ensemble'!G8</f>
        <v>Utilisation du SNBS Infrastructure</v>
      </c>
      <c r="M3" s="3"/>
      <c r="N3" s="528"/>
      <c r="O3" s="525"/>
      <c r="P3" s="525"/>
      <c r="Q3" s="525"/>
      <c r="R3" s="525"/>
      <c r="S3" s="601"/>
      <c r="T3" s="609"/>
      <c r="U3" s="609"/>
      <c r="V3" s="611"/>
      <c r="W3" s="605"/>
      <c r="X3" s="605"/>
      <c r="Y3" s="607"/>
      <c r="Z3" s="613"/>
      <c r="AA3" s="613"/>
      <c r="AB3" s="603"/>
    </row>
    <row r="4" spans="1:28" ht="15" customHeight="1" thickBot="1" x14ac:dyDescent="0.35">
      <c r="A4" s="34"/>
      <c r="B4" s="98"/>
      <c r="C4" s="98"/>
      <c r="K4" s="1" t="str">
        <f>'Vue d''ensemble'!F9</f>
        <v>R 1.2</v>
      </c>
      <c r="L4" s="3" t="str">
        <f>'Vue d''ensemble'!G9</f>
        <v>Objectifs et limites du système</v>
      </c>
      <c r="M4" s="3"/>
      <c r="N4" s="529" t="s">
        <v>294</v>
      </c>
      <c r="O4" s="532" t="s">
        <v>356</v>
      </c>
      <c r="P4" s="535" t="s">
        <v>357</v>
      </c>
      <c r="Q4" s="535" t="s">
        <v>356</v>
      </c>
      <c r="R4" s="102" t="s">
        <v>305</v>
      </c>
      <c r="S4" s="105" t="s">
        <v>389</v>
      </c>
      <c r="T4" s="459">
        <v>1</v>
      </c>
      <c r="U4" s="459">
        <v>2</v>
      </c>
      <c r="V4" s="128" t="e">
        <f>IF(ISNA(T4),2,IF(ISBLANK(T4),2,NA()))</f>
        <v>#N/A</v>
      </c>
      <c r="W4" s="459">
        <v>1.5</v>
      </c>
      <c r="X4" s="459">
        <v>2</v>
      </c>
      <c r="Y4" s="128" t="e">
        <f>IF(ISNA(W4),2,IF(ISBLANK(W4),2,NA()))</f>
        <v>#N/A</v>
      </c>
      <c r="Z4" s="459"/>
      <c r="AA4" s="459"/>
      <c r="AB4" s="128"/>
    </row>
    <row r="5" spans="1:28" ht="15" customHeight="1" thickBot="1" x14ac:dyDescent="0.35">
      <c r="A5" s="34"/>
      <c r="B5" s="98"/>
      <c r="C5" s="98"/>
      <c r="K5" s="1" t="str">
        <f>'Vue d''ensemble'!F10</f>
        <v>R 1.3</v>
      </c>
      <c r="L5" s="3" t="str">
        <f>'Vue d''ensemble'!G10</f>
        <v>Conflits d'objectifs et synergies</v>
      </c>
      <c r="M5" s="3"/>
      <c r="N5" s="530"/>
      <c r="O5" s="533"/>
      <c r="P5" s="536"/>
      <c r="Q5" s="536"/>
      <c r="R5" s="103" t="s">
        <v>304</v>
      </c>
      <c r="S5" s="105" t="s">
        <v>307</v>
      </c>
      <c r="T5" s="460">
        <v>1</v>
      </c>
      <c r="U5" s="460">
        <v>2</v>
      </c>
      <c r="V5" s="129" t="e">
        <f t="shared" ref="V5:V32" si="0">IF(ISNA(T5),2,IF(ISBLANK(T5),2,NA()))</f>
        <v>#N/A</v>
      </c>
      <c r="W5" s="460">
        <v>1</v>
      </c>
      <c r="X5" s="460">
        <v>2</v>
      </c>
      <c r="Y5" s="129" t="e">
        <f t="shared" ref="Y5:Y32" si="1">IF(ISNA(W5),2,IF(ISBLANK(W5),2,NA()))</f>
        <v>#N/A</v>
      </c>
      <c r="Z5" s="460"/>
      <c r="AA5" s="460"/>
      <c r="AB5" s="129"/>
    </row>
    <row r="6" spans="1:28" ht="15" customHeight="1" thickBot="1" x14ac:dyDescent="0.35">
      <c r="A6" s="34"/>
      <c r="B6" s="98"/>
      <c r="C6" s="98"/>
      <c r="K6" s="1" t="str">
        <f>'Vue d''ensemble'!F11</f>
        <v>G 1.1</v>
      </c>
      <c r="L6" s="3" t="str">
        <f>'Vue d''ensemble'!G11</f>
        <v>Aménagement du territoire, paysages, culture et patrimoine</v>
      </c>
      <c r="M6" s="3"/>
      <c r="N6" s="531"/>
      <c r="O6" s="534"/>
      <c r="P6" s="537"/>
      <c r="Q6" s="537"/>
      <c r="R6" s="104" t="s">
        <v>306</v>
      </c>
      <c r="S6" s="105" t="s">
        <v>124</v>
      </c>
      <c r="T6" s="461">
        <v>1</v>
      </c>
      <c r="U6" s="461">
        <v>2</v>
      </c>
      <c r="V6" s="130" t="e">
        <f>IF(ISNA(T6),2,IF(ISBLANK(T6),2,NA()))</f>
        <v>#N/A</v>
      </c>
      <c r="W6" s="461">
        <v>1.2</v>
      </c>
      <c r="X6" s="461">
        <v>2</v>
      </c>
      <c r="Y6" s="130" t="e">
        <f t="shared" si="1"/>
        <v>#N/A</v>
      </c>
      <c r="Z6" s="461"/>
      <c r="AA6" s="461"/>
      <c r="AB6" s="130"/>
    </row>
    <row r="7" spans="1:28" ht="15" customHeight="1" x14ac:dyDescent="0.3">
      <c r="A7" s="34"/>
      <c r="B7" s="98"/>
      <c r="C7" s="98"/>
      <c r="K7" s="1" t="str">
        <f>'Vue d''ensemble'!F12</f>
        <v>G 1.2</v>
      </c>
      <c r="L7" s="3" t="str">
        <f>'Vue d''ensemble'!G12</f>
        <v>Qualité d'habitat et cohabitation</v>
      </c>
      <c r="M7" s="3"/>
      <c r="N7" s="538" t="s">
        <v>1</v>
      </c>
      <c r="O7" s="540" t="s">
        <v>125</v>
      </c>
      <c r="P7" s="540" t="s">
        <v>4</v>
      </c>
      <c r="Q7" s="540" t="s">
        <v>126</v>
      </c>
      <c r="R7" s="106" t="s">
        <v>11</v>
      </c>
      <c r="S7" s="101" t="s">
        <v>308</v>
      </c>
      <c r="T7" s="459">
        <v>2</v>
      </c>
      <c r="U7" s="459">
        <v>2</v>
      </c>
      <c r="V7" s="128" t="e">
        <f t="shared" si="0"/>
        <v>#N/A</v>
      </c>
      <c r="W7" s="459">
        <v>2</v>
      </c>
      <c r="X7" s="459">
        <v>2</v>
      </c>
      <c r="Y7" s="128" t="e">
        <f t="shared" si="1"/>
        <v>#N/A</v>
      </c>
      <c r="Z7" s="459"/>
      <c r="AA7" s="459"/>
      <c r="AB7" s="128"/>
    </row>
    <row r="8" spans="1:28" ht="15" customHeight="1" x14ac:dyDescent="0.3">
      <c r="A8" s="34"/>
      <c r="B8" s="98"/>
      <c r="C8" s="98"/>
      <c r="K8" s="1" t="str">
        <f>'Vue d''ensemble'!F13</f>
        <v>G 1.3</v>
      </c>
      <c r="L8" s="3" t="str">
        <f>'Vue d''ensemble'!G13</f>
        <v>Accessibilité et qualité de séjour</v>
      </c>
      <c r="M8" s="3"/>
      <c r="N8" s="539"/>
      <c r="O8" s="541"/>
      <c r="P8" s="541" t="e">
        <v>#VALUE!</v>
      </c>
      <c r="Q8" s="541"/>
      <c r="R8" s="108" t="s">
        <v>12</v>
      </c>
      <c r="S8" s="101" t="s">
        <v>128</v>
      </c>
      <c r="T8" s="460">
        <v>1</v>
      </c>
      <c r="U8" s="460">
        <v>1</v>
      </c>
      <c r="V8" s="129" t="e">
        <f t="shared" si="0"/>
        <v>#N/A</v>
      </c>
      <c r="W8" s="460">
        <v>1</v>
      </c>
      <c r="X8" s="460">
        <v>1</v>
      </c>
      <c r="Y8" s="129" t="e">
        <f t="shared" si="1"/>
        <v>#N/A</v>
      </c>
      <c r="Z8" s="460"/>
      <c r="AA8" s="460"/>
      <c r="AB8" s="129"/>
    </row>
    <row r="9" spans="1:28" ht="15" customHeight="1" x14ac:dyDescent="0.3">
      <c r="A9" s="34"/>
      <c r="B9" s="98"/>
      <c r="C9" s="98"/>
      <c r="K9" s="1" t="str">
        <f>'Vue d''ensemble'!F14</f>
        <v>G 2.1</v>
      </c>
      <c r="L9" s="3" t="str">
        <f>'Vue d''ensemble'!G14</f>
        <v>Communication et participation</v>
      </c>
      <c r="M9" s="3"/>
      <c r="N9" s="539"/>
      <c r="O9" s="541"/>
      <c r="P9" s="541"/>
      <c r="Q9" s="541"/>
      <c r="R9" s="108" t="s">
        <v>13</v>
      </c>
      <c r="S9" s="101" t="s">
        <v>309</v>
      </c>
      <c r="T9" s="460">
        <v>1</v>
      </c>
      <c r="U9" s="460">
        <v>1</v>
      </c>
      <c r="V9" s="129" t="e">
        <f t="shared" si="0"/>
        <v>#N/A</v>
      </c>
      <c r="W9" s="460">
        <v>1</v>
      </c>
      <c r="X9" s="460">
        <v>1</v>
      </c>
      <c r="Y9" s="129" t="e">
        <f t="shared" si="1"/>
        <v>#N/A</v>
      </c>
      <c r="Z9" s="460"/>
      <c r="AA9" s="460"/>
      <c r="AB9" s="129"/>
    </row>
    <row r="10" spans="1:28" ht="15" customHeight="1" x14ac:dyDescent="0.3">
      <c r="A10" s="34"/>
      <c r="B10" s="41"/>
      <c r="C10" s="41"/>
      <c r="K10" s="1" t="str">
        <f>'Vue d''ensemble'!F15</f>
        <v>G 2.2</v>
      </c>
      <c r="L10" s="3" t="str">
        <f>'Vue d''ensemble'!G15</f>
        <v>Intégrité et conditions de travail</v>
      </c>
      <c r="M10" s="3"/>
      <c r="N10" s="539"/>
      <c r="O10" s="541"/>
      <c r="P10" s="541" t="s">
        <v>7</v>
      </c>
      <c r="Q10" s="541" t="s">
        <v>130</v>
      </c>
      <c r="R10" s="108" t="s">
        <v>14</v>
      </c>
      <c r="S10" s="101" t="s">
        <v>129</v>
      </c>
      <c r="T10" s="460"/>
      <c r="U10" s="460"/>
      <c r="V10" s="129">
        <f t="shared" si="0"/>
        <v>2</v>
      </c>
      <c r="W10" s="460"/>
      <c r="X10" s="460"/>
      <c r="Y10" s="129">
        <f t="shared" si="1"/>
        <v>2</v>
      </c>
      <c r="Z10" s="460"/>
      <c r="AA10" s="460"/>
      <c r="AB10" s="129"/>
    </row>
    <row r="11" spans="1:28" ht="15" customHeight="1" x14ac:dyDescent="0.3">
      <c r="A11" s="34"/>
      <c r="B11" s="41"/>
      <c r="C11" s="41"/>
      <c r="K11" s="1" t="str">
        <f>'Vue d''ensemble'!F16</f>
        <v>G 2.3</v>
      </c>
      <c r="L11" s="3" t="str">
        <f>'Vue d''ensemble'!G16</f>
        <v>Sécurité juridique</v>
      </c>
      <c r="M11" s="3"/>
      <c r="N11" s="539"/>
      <c r="O11" s="541"/>
      <c r="P11" s="541"/>
      <c r="Q11" s="541"/>
      <c r="R11" s="108" t="s">
        <v>15</v>
      </c>
      <c r="S11" s="101" t="s">
        <v>310</v>
      </c>
      <c r="T11" s="460">
        <v>1</v>
      </c>
      <c r="U11" s="460">
        <v>2</v>
      </c>
      <c r="V11" s="129" t="e">
        <f t="shared" si="0"/>
        <v>#N/A</v>
      </c>
      <c r="W11" s="460">
        <v>1</v>
      </c>
      <c r="X11" s="460">
        <v>2</v>
      </c>
      <c r="Y11" s="129" t="e">
        <f t="shared" si="1"/>
        <v>#N/A</v>
      </c>
      <c r="Z11" s="460"/>
      <c r="AA11" s="460"/>
      <c r="AB11" s="129"/>
    </row>
    <row r="12" spans="1:28" ht="15" customHeight="1" x14ac:dyDescent="0.3">
      <c r="A12" s="34"/>
      <c r="B12" s="41"/>
      <c r="C12" s="41"/>
      <c r="K12" s="1" t="str">
        <f>'Vue d''ensemble'!F17</f>
        <v>G 2.4</v>
      </c>
      <c r="L12" s="3" t="str">
        <f>'Vue d''ensemble'!G17</f>
        <v>Sobriété, équité et achats</v>
      </c>
      <c r="M12" s="3"/>
      <c r="N12" s="539"/>
      <c r="O12" s="541"/>
      <c r="P12" s="541" t="e">
        <v>#VALUE!</v>
      </c>
      <c r="Q12" s="541"/>
      <c r="R12" s="108" t="s">
        <v>16</v>
      </c>
      <c r="S12" s="101" t="s">
        <v>132</v>
      </c>
      <c r="T12" s="460">
        <v>1</v>
      </c>
      <c r="U12" s="460">
        <v>1.4</v>
      </c>
      <c r="V12" s="129" t="e">
        <f t="shared" si="0"/>
        <v>#N/A</v>
      </c>
      <c r="W12" s="460">
        <v>1.5</v>
      </c>
      <c r="X12" s="460">
        <v>2</v>
      </c>
      <c r="Y12" s="129" t="e">
        <f t="shared" si="1"/>
        <v>#N/A</v>
      </c>
      <c r="Z12" s="460"/>
      <c r="AA12" s="460"/>
      <c r="AB12" s="129"/>
    </row>
    <row r="13" spans="1:28" ht="15" customHeight="1" x14ac:dyDescent="0.3">
      <c r="A13" s="34"/>
      <c r="B13" s="41"/>
      <c r="C13" s="41"/>
      <c r="K13" s="1" t="str">
        <f>'Vue d''ensemble'!F18</f>
        <v>G 3.1</v>
      </c>
      <c r="L13" s="3" t="str">
        <f>'Vue d''ensemble'!G18</f>
        <v>Sécurité et résilience</v>
      </c>
      <c r="M13" s="3"/>
      <c r="N13" s="539"/>
      <c r="O13" s="541"/>
      <c r="P13" s="541"/>
      <c r="Q13" s="541"/>
      <c r="R13" s="108" t="s">
        <v>17</v>
      </c>
      <c r="S13" s="101" t="s">
        <v>311</v>
      </c>
      <c r="T13" s="460">
        <v>1</v>
      </c>
      <c r="U13" s="460">
        <v>1.3333333333333333</v>
      </c>
      <c r="V13" s="129" t="e">
        <f t="shared" si="0"/>
        <v>#N/A</v>
      </c>
      <c r="W13" s="460">
        <v>1</v>
      </c>
      <c r="X13" s="460">
        <v>1.3333333333333333</v>
      </c>
      <c r="Y13" s="129" t="e">
        <f t="shared" si="1"/>
        <v>#N/A</v>
      </c>
      <c r="Z13" s="460"/>
      <c r="AA13" s="460"/>
      <c r="AB13" s="129"/>
    </row>
    <row r="14" spans="1:28" ht="15" customHeight="1" x14ac:dyDescent="0.3">
      <c r="A14" s="34"/>
      <c r="B14" s="41"/>
      <c r="C14" s="41"/>
      <c r="K14" s="1" t="str">
        <f>'Vue d''ensemble'!F19</f>
        <v>G 3.2</v>
      </c>
      <c r="L14" s="3" t="str">
        <f>'Vue d''ensemble'!G19</f>
        <v>Protection contre les agressions et la criminalité</v>
      </c>
      <c r="M14" s="3"/>
      <c r="N14" s="539"/>
      <c r="O14" s="541"/>
      <c r="P14" s="541" t="s">
        <v>8</v>
      </c>
      <c r="Q14" s="541" t="s">
        <v>131</v>
      </c>
      <c r="R14" s="108" t="s">
        <v>18</v>
      </c>
      <c r="S14" s="101" t="s">
        <v>312</v>
      </c>
      <c r="T14" s="460">
        <v>1</v>
      </c>
      <c r="U14" s="460">
        <v>1.6</v>
      </c>
      <c r="V14" s="129" t="e">
        <f t="shared" si="0"/>
        <v>#N/A</v>
      </c>
      <c r="W14" s="460">
        <v>1.3</v>
      </c>
      <c r="X14" s="460">
        <v>1.6</v>
      </c>
      <c r="Y14" s="129" t="e">
        <f t="shared" si="1"/>
        <v>#N/A</v>
      </c>
      <c r="Z14" s="460"/>
      <c r="AA14" s="460"/>
      <c r="AB14" s="129"/>
    </row>
    <row r="15" spans="1:28" ht="15" customHeight="1" thickBot="1" x14ac:dyDescent="0.35">
      <c r="A15" s="34"/>
      <c r="B15" s="41"/>
      <c r="C15" s="41"/>
      <c r="K15" s="1" t="str">
        <f>'Vue d''ensemble'!F20</f>
        <v>W 1.1</v>
      </c>
      <c r="L15" s="3" t="str">
        <f>'Vue d''ensemble'!G20</f>
        <v>Efficience du cycle de vie</v>
      </c>
      <c r="M15" s="3"/>
      <c r="N15" s="539"/>
      <c r="O15" s="541"/>
      <c r="P15" s="541"/>
      <c r="Q15" s="541"/>
      <c r="R15" s="108" t="s">
        <v>19</v>
      </c>
      <c r="S15" s="101" t="s">
        <v>133</v>
      </c>
      <c r="T15" s="461">
        <v>1</v>
      </c>
      <c r="U15" s="461">
        <v>1.5</v>
      </c>
      <c r="V15" s="130" t="e">
        <f t="shared" si="0"/>
        <v>#N/A</v>
      </c>
      <c r="W15" s="461">
        <v>1</v>
      </c>
      <c r="X15" s="461">
        <v>1.5</v>
      </c>
      <c r="Y15" s="130" t="e">
        <f t="shared" si="1"/>
        <v>#N/A</v>
      </c>
      <c r="Z15" s="461"/>
      <c r="AA15" s="461"/>
      <c r="AB15" s="130"/>
    </row>
    <row r="16" spans="1:28" ht="15" customHeight="1" x14ac:dyDescent="0.3">
      <c r="A16" s="34"/>
      <c r="B16" s="41"/>
      <c r="C16" s="41"/>
      <c r="K16" s="1" t="str">
        <f>'Vue d''ensemble'!F21</f>
        <v>W 1.2</v>
      </c>
      <c r="L16" s="3" t="str">
        <f>'Vue d''ensemble'!G21</f>
        <v>Capacité d’adaptation, démontabilité et réemploi</v>
      </c>
      <c r="M16" s="3"/>
      <c r="N16" s="569" t="s">
        <v>2</v>
      </c>
      <c r="O16" s="564" t="s">
        <v>134</v>
      </c>
      <c r="P16" s="564" t="s">
        <v>5</v>
      </c>
      <c r="Q16" s="564" t="s">
        <v>135</v>
      </c>
      <c r="R16" s="109" t="s">
        <v>20</v>
      </c>
      <c r="S16" s="107" t="s">
        <v>325</v>
      </c>
      <c r="T16" s="459">
        <v>1</v>
      </c>
      <c r="U16" s="459">
        <v>1.5</v>
      </c>
      <c r="V16" s="128" t="e">
        <f t="shared" si="0"/>
        <v>#N/A</v>
      </c>
      <c r="W16" s="459">
        <v>1.2</v>
      </c>
      <c r="X16" s="459">
        <v>1.5</v>
      </c>
      <c r="Y16" s="128" t="e">
        <f t="shared" si="1"/>
        <v>#N/A</v>
      </c>
      <c r="Z16" s="459"/>
      <c r="AA16" s="459"/>
      <c r="AB16" s="128"/>
    </row>
    <row r="17" spans="1:41" ht="15" customHeight="1" x14ac:dyDescent="0.3">
      <c r="A17" s="34"/>
      <c r="B17" s="41"/>
      <c r="C17" s="41"/>
      <c r="K17" s="1" t="str">
        <f>'Vue d''ensemble'!F22</f>
        <v>W 2.1</v>
      </c>
      <c r="L17" s="3" t="str">
        <f>'Vue d''ensemble'!G22</f>
        <v>Coûts et avantages externes</v>
      </c>
      <c r="M17" s="3"/>
      <c r="N17" s="570"/>
      <c r="O17" s="565"/>
      <c r="P17" s="565" t="e">
        <v>#VALUE!</v>
      </c>
      <c r="Q17" s="565"/>
      <c r="R17" s="110" t="s">
        <v>21</v>
      </c>
      <c r="S17" s="101" t="s">
        <v>327</v>
      </c>
      <c r="T17" s="460">
        <v>2</v>
      </c>
      <c r="U17" s="460">
        <v>2</v>
      </c>
      <c r="V17" s="129" t="e">
        <f t="shared" si="0"/>
        <v>#N/A</v>
      </c>
      <c r="W17" s="460">
        <v>2</v>
      </c>
      <c r="X17" s="460">
        <v>2</v>
      </c>
      <c r="Y17" s="129" t="e">
        <f t="shared" si="1"/>
        <v>#N/A</v>
      </c>
      <c r="Z17" s="460"/>
      <c r="AA17" s="460"/>
      <c r="AB17" s="129"/>
    </row>
    <row r="18" spans="1:41" ht="15" customHeight="1" x14ac:dyDescent="0.3">
      <c r="A18" s="34"/>
      <c r="B18" s="41"/>
      <c r="C18" s="41"/>
      <c r="K18" s="1" t="str">
        <f>'Vue d''ensemble'!F23</f>
        <v>W 2.2</v>
      </c>
      <c r="L18" s="3" t="str">
        <f>'Vue d''ensemble'!G23</f>
        <v>Valeur ajoutée régionale</v>
      </c>
      <c r="M18" s="3"/>
      <c r="N18" s="570"/>
      <c r="O18" s="565"/>
      <c r="P18" s="565" t="s">
        <v>9</v>
      </c>
      <c r="Q18" s="565" t="s">
        <v>136</v>
      </c>
      <c r="R18" s="110" t="s">
        <v>22</v>
      </c>
      <c r="S18" s="101" t="s">
        <v>330</v>
      </c>
      <c r="T18" s="460">
        <v>1</v>
      </c>
      <c r="U18" s="460">
        <v>1.5</v>
      </c>
      <c r="V18" s="129" t="e">
        <f t="shared" si="0"/>
        <v>#N/A</v>
      </c>
      <c r="W18" s="460">
        <v>1</v>
      </c>
      <c r="X18" s="460">
        <v>1.5</v>
      </c>
      <c r="Y18" s="129" t="e">
        <f t="shared" si="1"/>
        <v>#N/A</v>
      </c>
      <c r="Z18" s="460"/>
      <c r="AA18" s="460"/>
      <c r="AB18" s="129"/>
    </row>
    <row r="19" spans="1:41" ht="15" customHeight="1" x14ac:dyDescent="0.3">
      <c r="A19" s="86"/>
      <c r="B19" s="41"/>
      <c r="C19" s="41"/>
      <c r="K19" s="1" t="str">
        <f>'Vue d''ensemble'!F24</f>
        <v>W 2.3</v>
      </c>
      <c r="L19" s="3" t="str">
        <f>'Vue d''ensemble'!G24</f>
        <v>Valorisation de l'existant et multifonctionnalité</v>
      </c>
      <c r="M19" s="3"/>
      <c r="N19" s="570"/>
      <c r="O19" s="565"/>
      <c r="P19" s="565" t="e">
        <v>#VALUE!</v>
      </c>
      <c r="Q19" s="565"/>
      <c r="R19" s="110" t="s">
        <v>23</v>
      </c>
      <c r="S19" s="101" t="s">
        <v>333</v>
      </c>
      <c r="T19" s="460">
        <v>1</v>
      </c>
      <c r="U19" s="460">
        <v>1.3333333333333333</v>
      </c>
      <c r="V19" s="129" t="e">
        <f t="shared" si="0"/>
        <v>#N/A</v>
      </c>
      <c r="W19" s="460">
        <v>1</v>
      </c>
      <c r="X19" s="460">
        <v>1.3333333333333333</v>
      </c>
      <c r="Y19" s="129" t="e">
        <f t="shared" si="1"/>
        <v>#N/A</v>
      </c>
      <c r="Z19" s="460"/>
      <c r="AA19" s="460"/>
      <c r="AB19" s="129"/>
    </row>
    <row r="20" spans="1:41" ht="15" customHeight="1" x14ac:dyDescent="0.3">
      <c r="A20" s="34"/>
      <c r="B20" s="41"/>
      <c r="C20" s="41"/>
      <c r="K20" s="1" t="str">
        <f>'Vue d''ensemble'!F25</f>
        <v>W 3.1</v>
      </c>
      <c r="L20" s="3" t="str">
        <f>'Vue d''ensemble'!G25</f>
        <v>Financement durable</v>
      </c>
      <c r="M20" s="3"/>
      <c r="N20" s="570"/>
      <c r="O20" s="565"/>
      <c r="P20" s="565"/>
      <c r="Q20" s="565"/>
      <c r="R20" s="110" t="s">
        <v>24</v>
      </c>
      <c r="S20" s="101" t="s">
        <v>337</v>
      </c>
      <c r="T20" s="460">
        <v>1</v>
      </c>
      <c r="U20" s="460">
        <v>2</v>
      </c>
      <c r="V20" s="129" t="e">
        <f t="shared" si="0"/>
        <v>#N/A</v>
      </c>
      <c r="W20" s="460">
        <v>1</v>
      </c>
      <c r="X20" s="460">
        <v>2</v>
      </c>
      <c r="Y20" s="129" t="e">
        <f t="shared" si="1"/>
        <v>#N/A</v>
      </c>
      <c r="Z20" s="460"/>
      <c r="AA20" s="460"/>
      <c r="AB20" s="129"/>
    </row>
    <row r="21" spans="1:41" ht="15" customHeight="1" thickBot="1" x14ac:dyDescent="0.35">
      <c r="A21" s="34"/>
      <c r="B21" s="41"/>
      <c r="C21" s="41"/>
      <c r="K21" s="1" t="str">
        <f>'Vue d''ensemble'!F26</f>
        <v>U 1.1</v>
      </c>
      <c r="L21" s="3" t="str">
        <f>'Vue d''ensemble'!G26</f>
        <v>Énergie</v>
      </c>
      <c r="M21" s="3"/>
      <c r="N21" s="571"/>
      <c r="O21" s="566"/>
      <c r="P21" s="88" t="s">
        <v>10</v>
      </c>
      <c r="Q21" s="88" t="s">
        <v>137</v>
      </c>
      <c r="R21" s="111" t="s">
        <v>25</v>
      </c>
      <c r="S21" s="112" t="s">
        <v>338</v>
      </c>
      <c r="T21" s="461">
        <v>1</v>
      </c>
      <c r="U21" s="461">
        <v>1.5</v>
      </c>
      <c r="V21" s="130" t="e">
        <f t="shared" si="0"/>
        <v>#N/A</v>
      </c>
      <c r="W21" s="461">
        <v>1</v>
      </c>
      <c r="X21" s="461">
        <v>1.5</v>
      </c>
      <c r="Y21" s="130" t="e">
        <f t="shared" si="1"/>
        <v>#N/A</v>
      </c>
      <c r="Z21" s="461"/>
      <c r="AA21" s="461"/>
      <c r="AB21" s="130"/>
    </row>
    <row r="22" spans="1:41" ht="15" customHeight="1" x14ac:dyDescent="0.3">
      <c r="A22" s="34"/>
      <c r="B22" s="41"/>
      <c r="C22" s="41"/>
      <c r="K22" s="1" t="str">
        <f>'Vue d''ensemble'!F27</f>
        <v>U 1.2</v>
      </c>
      <c r="L22" s="3" t="str">
        <f>'Vue d''ensemble'!G27</f>
        <v>Gestion du sol et des surfaces</v>
      </c>
      <c r="M22" s="3"/>
      <c r="N22" s="548" t="s">
        <v>3</v>
      </c>
      <c r="O22" s="545" t="s">
        <v>138</v>
      </c>
      <c r="P22" s="552" t="s">
        <v>37</v>
      </c>
      <c r="Q22" s="545" t="s">
        <v>139</v>
      </c>
      <c r="R22" s="113" t="s">
        <v>26</v>
      </c>
      <c r="S22" s="101" t="s">
        <v>270</v>
      </c>
      <c r="T22" s="459">
        <v>1</v>
      </c>
      <c r="U22" s="459">
        <v>1.5</v>
      </c>
      <c r="V22" s="128" t="e">
        <f t="shared" si="0"/>
        <v>#N/A</v>
      </c>
      <c r="W22" s="459">
        <v>1</v>
      </c>
      <c r="X22" s="459">
        <v>1.5</v>
      </c>
      <c r="Y22" s="128" t="e">
        <f t="shared" si="1"/>
        <v>#N/A</v>
      </c>
      <c r="Z22" s="459"/>
      <c r="AA22" s="459"/>
      <c r="AB22" s="128"/>
    </row>
    <row r="23" spans="1:41" ht="15" customHeight="1" x14ac:dyDescent="0.3">
      <c r="A23" s="34"/>
      <c r="B23" s="41"/>
      <c r="C23" s="41"/>
      <c r="K23" s="1" t="str">
        <f>'Vue d''ensemble'!F28</f>
        <v>U 1.3</v>
      </c>
      <c r="L23" s="3" t="str">
        <f>'Vue d''ensemble'!G28</f>
        <v>Sites pollués</v>
      </c>
      <c r="M23" s="3"/>
      <c r="N23" s="549"/>
      <c r="O23" s="546"/>
      <c r="P23" s="553"/>
      <c r="Q23" s="546"/>
      <c r="R23" s="113" t="s">
        <v>27</v>
      </c>
      <c r="S23" s="114" t="s">
        <v>340</v>
      </c>
      <c r="T23" s="460">
        <v>1</v>
      </c>
      <c r="U23" s="460">
        <v>2</v>
      </c>
      <c r="V23" s="129" t="e">
        <f t="shared" si="0"/>
        <v>#N/A</v>
      </c>
      <c r="W23" s="460">
        <v>1</v>
      </c>
      <c r="X23" s="460">
        <v>2</v>
      </c>
      <c r="Y23" s="129" t="e">
        <f t="shared" si="1"/>
        <v>#N/A</v>
      </c>
      <c r="Z23" s="460"/>
      <c r="AA23" s="460"/>
      <c r="AB23" s="129"/>
    </row>
    <row r="24" spans="1:41" s="32" customFormat="1" ht="15" customHeight="1" x14ac:dyDescent="0.25">
      <c r="A24" s="34"/>
      <c r="B24" s="41"/>
      <c r="C24" s="41"/>
      <c r="K24" s="1" t="str">
        <f>'Vue d''ensemble'!F29</f>
        <v>U 1.4</v>
      </c>
      <c r="L24" s="3" t="str">
        <f>'Vue d''ensemble'!G29</f>
        <v>Gestion des déchets et matériaux produits par le chantier</v>
      </c>
      <c r="M24" s="3"/>
      <c r="N24" s="549"/>
      <c r="O24" s="546"/>
      <c r="P24" s="553"/>
      <c r="Q24" s="546"/>
      <c r="R24" s="100" t="s">
        <v>28</v>
      </c>
      <c r="S24" s="114" t="s">
        <v>202</v>
      </c>
      <c r="T24" s="460">
        <v>1</v>
      </c>
      <c r="U24" s="460">
        <v>2</v>
      </c>
      <c r="V24" s="129" t="e">
        <f t="shared" si="0"/>
        <v>#N/A</v>
      </c>
      <c r="W24" s="460">
        <v>1</v>
      </c>
      <c r="X24" s="460">
        <v>2</v>
      </c>
      <c r="Y24" s="129" t="e">
        <f t="shared" si="1"/>
        <v>#N/A</v>
      </c>
      <c r="Z24" s="460"/>
      <c r="AA24" s="460"/>
      <c r="AB24" s="129"/>
      <c r="AC24" s="324"/>
      <c r="AD24" s="324"/>
      <c r="AE24" s="324"/>
      <c r="AF24" s="324"/>
      <c r="AG24" s="324"/>
      <c r="AH24" s="324"/>
      <c r="AI24" s="324"/>
      <c r="AJ24" s="324"/>
      <c r="AK24" s="324"/>
      <c r="AL24" s="324"/>
      <c r="AM24" s="324"/>
      <c r="AN24" s="324"/>
      <c r="AO24" s="324"/>
    </row>
    <row r="25" spans="1:41" ht="15" customHeight="1" x14ac:dyDescent="0.3">
      <c r="A25" s="34"/>
      <c r="B25" s="41"/>
      <c r="C25" s="41"/>
      <c r="K25" s="1" t="str">
        <f>'Vue d''ensemble'!F30</f>
        <v>U 1.5</v>
      </c>
      <c r="L25" s="3" t="str">
        <f>'Vue d''ensemble'!G30</f>
        <v>Matériaux et ressources</v>
      </c>
      <c r="M25" s="3"/>
      <c r="N25" s="549"/>
      <c r="O25" s="546"/>
      <c r="P25" s="553"/>
      <c r="Q25" s="546"/>
      <c r="R25" s="113" t="s">
        <v>35</v>
      </c>
      <c r="S25" s="101" t="s">
        <v>343</v>
      </c>
      <c r="T25" s="460">
        <v>1</v>
      </c>
      <c r="U25" s="460">
        <v>1.5</v>
      </c>
      <c r="V25" s="129" t="e">
        <f t="shared" si="0"/>
        <v>#N/A</v>
      </c>
      <c r="W25" s="460">
        <v>1</v>
      </c>
      <c r="X25" s="460">
        <v>1.5</v>
      </c>
      <c r="Y25" s="129" t="e">
        <f t="shared" si="1"/>
        <v>#N/A</v>
      </c>
      <c r="Z25" s="460"/>
      <c r="AA25" s="460"/>
      <c r="AB25" s="129"/>
    </row>
    <row r="26" spans="1:41" ht="15" customHeight="1" x14ac:dyDescent="0.3">
      <c r="A26" s="34"/>
      <c r="B26" s="41"/>
      <c r="C26" s="41"/>
      <c r="K26" s="1" t="str">
        <f>'Vue d''ensemble'!F31</f>
        <v>U 2.1</v>
      </c>
      <c r="L26" s="3" t="str">
        <f>'Vue d''ensemble'!G31</f>
        <v>Climat</v>
      </c>
      <c r="M26" s="3"/>
      <c r="N26" s="549"/>
      <c r="O26" s="546"/>
      <c r="P26" s="554"/>
      <c r="Q26" s="551"/>
      <c r="R26" s="113" t="s">
        <v>36</v>
      </c>
      <c r="S26" s="101" t="s">
        <v>344</v>
      </c>
      <c r="T26" s="460">
        <v>1</v>
      </c>
      <c r="U26" s="460">
        <v>1.5</v>
      </c>
      <c r="V26" s="129" t="e">
        <f t="shared" si="0"/>
        <v>#N/A</v>
      </c>
      <c r="W26" s="460">
        <v>1</v>
      </c>
      <c r="X26" s="460">
        <v>1.5</v>
      </c>
      <c r="Y26" s="129" t="e">
        <f t="shared" si="1"/>
        <v>#N/A</v>
      </c>
      <c r="Z26" s="460"/>
      <c r="AA26" s="460"/>
      <c r="AB26" s="129"/>
    </row>
    <row r="27" spans="1:41" ht="15" customHeight="1" x14ac:dyDescent="0.3">
      <c r="K27" s="1" t="str">
        <f>'Vue d''ensemble'!F32</f>
        <v>U 2.2</v>
      </c>
      <c r="L27" s="3" t="str">
        <f>'Vue d''ensemble'!G32</f>
        <v>Atteintes environnementales</v>
      </c>
      <c r="M27" s="3"/>
      <c r="N27" s="549"/>
      <c r="O27" s="546"/>
      <c r="P27" s="560" t="s">
        <v>38</v>
      </c>
      <c r="Q27" s="561" t="s">
        <v>140</v>
      </c>
      <c r="R27" s="113" t="s">
        <v>29</v>
      </c>
      <c r="S27" s="101" t="s">
        <v>348</v>
      </c>
      <c r="T27" s="460">
        <v>1</v>
      </c>
      <c r="U27" s="460">
        <v>1.5</v>
      </c>
      <c r="V27" s="129" t="e">
        <f t="shared" si="0"/>
        <v>#N/A</v>
      </c>
      <c r="W27" s="460">
        <v>1.4</v>
      </c>
      <c r="X27" s="460">
        <v>1.5</v>
      </c>
      <c r="Y27" s="129" t="e">
        <f t="shared" si="1"/>
        <v>#N/A</v>
      </c>
      <c r="Z27" s="460"/>
      <c r="AA27" s="460"/>
      <c r="AB27" s="129"/>
    </row>
    <row r="28" spans="1:41" ht="15" customHeight="1" x14ac:dyDescent="0.3">
      <c r="K28" s="1" t="str">
        <f>'Vue d''ensemble'!F33</f>
        <v>U 2.3</v>
      </c>
      <c r="L28" s="3" t="str">
        <f>'Vue d''ensemble'!G33</f>
        <v>Eaux</v>
      </c>
      <c r="M28" s="3"/>
      <c r="N28" s="549"/>
      <c r="O28" s="546"/>
      <c r="P28" s="560" t="e">
        <v>#VALUE!</v>
      </c>
      <c r="Q28" s="561"/>
      <c r="R28" s="113" t="s">
        <v>30</v>
      </c>
      <c r="S28" s="101" t="s">
        <v>143</v>
      </c>
      <c r="T28" s="460">
        <v>1</v>
      </c>
      <c r="U28" s="460">
        <v>1.3333333333333333</v>
      </c>
      <c r="V28" s="129" t="e">
        <f t="shared" si="0"/>
        <v>#N/A</v>
      </c>
      <c r="W28" s="460">
        <v>1</v>
      </c>
      <c r="X28" s="460">
        <v>1.3333333333333333</v>
      </c>
      <c r="Y28" s="129" t="e">
        <f t="shared" si="1"/>
        <v>#N/A</v>
      </c>
      <c r="Z28" s="460"/>
      <c r="AA28" s="460"/>
      <c r="AB28" s="129"/>
    </row>
    <row r="29" spans="1:41" ht="15" customHeight="1" x14ac:dyDescent="0.3">
      <c r="K29" s="1" t="str">
        <f>'Vue d''ensemble'!F34</f>
        <v>U 2.4</v>
      </c>
      <c r="L29" s="3" t="str">
        <f>'Vue d''ensemble'!G34</f>
        <v>Habitats et biodiversité</v>
      </c>
      <c r="M29" s="3"/>
      <c r="N29" s="549"/>
      <c r="O29" s="546"/>
      <c r="P29" s="560"/>
      <c r="Q29" s="561"/>
      <c r="R29" s="113" t="s">
        <v>31</v>
      </c>
      <c r="S29" s="101" t="s">
        <v>353</v>
      </c>
      <c r="T29" s="460">
        <v>1</v>
      </c>
      <c r="U29" s="460">
        <v>1.5</v>
      </c>
      <c r="V29" s="129" t="e">
        <f t="shared" si="0"/>
        <v>#N/A</v>
      </c>
      <c r="W29" s="460">
        <v>1</v>
      </c>
      <c r="X29" s="460">
        <v>1.5</v>
      </c>
      <c r="Y29" s="129" t="e">
        <f t="shared" si="1"/>
        <v>#N/A</v>
      </c>
      <c r="Z29" s="460"/>
      <c r="AA29" s="460"/>
      <c r="AB29" s="129"/>
    </row>
    <row r="30" spans="1:41" ht="15" customHeight="1" x14ac:dyDescent="0.3">
      <c r="K30" s="1" t="str">
        <f>'Vue d''ensemble'!F35</f>
        <v>U 3.1</v>
      </c>
      <c r="L30" s="3" t="str">
        <f>'Vue d''ensemble'!G35</f>
        <v>Dangers naturels</v>
      </c>
      <c r="M30" s="3"/>
      <c r="N30" s="549"/>
      <c r="O30" s="546"/>
      <c r="P30" s="560" t="e">
        <v>#VALUE!</v>
      </c>
      <c r="Q30" s="561"/>
      <c r="R30" s="113" t="s">
        <v>32</v>
      </c>
      <c r="S30" s="101" t="s">
        <v>354</v>
      </c>
      <c r="T30" s="460">
        <v>1</v>
      </c>
      <c r="U30" s="460">
        <v>1.5</v>
      </c>
      <c r="V30" s="129" t="e">
        <f t="shared" si="0"/>
        <v>#N/A</v>
      </c>
      <c r="W30" s="460">
        <v>1.2</v>
      </c>
      <c r="X30" s="460">
        <v>1.5</v>
      </c>
      <c r="Y30" s="129" t="e">
        <f t="shared" si="1"/>
        <v>#N/A</v>
      </c>
      <c r="Z30" s="460"/>
      <c r="AA30" s="460"/>
      <c r="AB30" s="129"/>
    </row>
    <row r="31" spans="1:41" ht="15" customHeight="1" x14ac:dyDescent="0.3">
      <c r="K31" s="1" t="str">
        <f>'Vue d''ensemble'!F36</f>
        <v>U 3.2</v>
      </c>
      <c r="L31" s="3" t="str">
        <f>'Vue d''ensemble'!G36</f>
        <v>Accidents majeurs et marchandises dangereuses</v>
      </c>
      <c r="M31" s="3"/>
      <c r="N31" s="549"/>
      <c r="O31" s="546"/>
      <c r="P31" s="560" t="s">
        <v>6</v>
      </c>
      <c r="Q31" s="561" t="s">
        <v>141</v>
      </c>
      <c r="R31" s="113" t="s">
        <v>33</v>
      </c>
      <c r="S31" s="101" t="s">
        <v>144</v>
      </c>
      <c r="T31" s="460">
        <v>1</v>
      </c>
      <c r="U31" s="460">
        <v>2</v>
      </c>
      <c r="V31" s="129" t="e">
        <f t="shared" si="0"/>
        <v>#N/A</v>
      </c>
      <c r="W31" s="460">
        <v>1</v>
      </c>
      <c r="X31" s="460">
        <v>2</v>
      </c>
      <c r="Y31" s="129" t="e">
        <f t="shared" si="1"/>
        <v>#N/A</v>
      </c>
      <c r="Z31" s="460"/>
      <c r="AA31" s="460"/>
      <c r="AB31" s="129"/>
    </row>
    <row r="32" spans="1:41" ht="15" customHeight="1" thickBot="1" x14ac:dyDescent="0.35">
      <c r="N32" s="550"/>
      <c r="O32" s="547"/>
      <c r="P32" s="562"/>
      <c r="Q32" s="563"/>
      <c r="R32" s="68" t="s">
        <v>34</v>
      </c>
      <c r="S32" s="112" t="s">
        <v>174</v>
      </c>
      <c r="T32" s="461">
        <v>1</v>
      </c>
      <c r="U32" s="461">
        <v>2</v>
      </c>
      <c r="V32" s="130" t="e">
        <f t="shared" si="0"/>
        <v>#N/A</v>
      </c>
      <c r="W32" s="461">
        <v>1</v>
      </c>
      <c r="X32" s="461">
        <v>2</v>
      </c>
      <c r="Y32" s="130" t="e">
        <f t="shared" si="1"/>
        <v>#N/A</v>
      </c>
      <c r="Z32" s="461"/>
      <c r="AA32" s="461"/>
      <c r="AB32" s="130"/>
    </row>
    <row r="33" spans="1:28" ht="15" customHeight="1" x14ac:dyDescent="0.3">
      <c r="N33" s="153"/>
      <c r="O33" s="154"/>
      <c r="P33" s="155"/>
      <c r="Q33" s="154"/>
      <c r="R33" s="153"/>
      <c r="S33" s="156"/>
      <c r="T33" s="462"/>
      <c r="U33" s="462"/>
      <c r="V33" s="157"/>
      <c r="W33" s="462"/>
      <c r="X33" s="462"/>
      <c r="Y33" s="157"/>
      <c r="Z33" s="462"/>
      <c r="AA33" s="462"/>
      <c r="AB33" s="157"/>
    </row>
    <row r="34" spans="1:28" x14ac:dyDescent="0.3">
      <c r="A34" s="41" t="s">
        <v>194</v>
      </c>
      <c r="B34" s="99"/>
      <c r="C34" s="32"/>
      <c r="F34" s="11" t="s">
        <v>209</v>
      </c>
    </row>
  </sheetData>
  <sheetProtection algorithmName="SHA-512" hashValue="2WLdM0tHwv7Ha9oqhxIdIn4nU6hdoh80VgHS2wtr6cZ9uuCnn/exTSBYy+ghLkTaCNo6+2zr660Uz3DYe9Fb6A==" saltValue="yWBywhrW4FkOYXrKmEX3UQ==" spinCount="100000" sheet="1" formatCells="0" formatColumns="0" formatRows="0" insertColumns="0" insertRows="0" insertHyperlinks="0" deleteColumns="0" deleteRows="0"/>
  <mergeCells count="38">
    <mergeCell ref="T2:T3"/>
    <mergeCell ref="U2:U3"/>
    <mergeCell ref="V2:V3"/>
    <mergeCell ref="Z2:Z3"/>
    <mergeCell ref="AA2:AA3"/>
    <mergeCell ref="AB2:AB3"/>
    <mergeCell ref="W2:W3"/>
    <mergeCell ref="X2:X3"/>
    <mergeCell ref="Y2:Y3"/>
    <mergeCell ref="N22:N32"/>
    <mergeCell ref="O22:O32"/>
    <mergeCell ref="P22:P26"/>
    <mergeCell ref="Q22:Q26"/>
    <mergeCell ref="P27:P30"/>
    <mergeCell ref="Q27:Q30"/>
    <mergeCell ref="P31:P32"/>
    <mergeCell ref="Q31:Q32"/>
    <mergeCell ref="P4:P6"/>
    <mergeCell ref="Q4:Q6"/>
    <mergeCell ref="N7:N15"/>
    <mergeCell ref="O7:O15"/>
    <mergeCell ref="P7:P9"/>
    <mergeCell ref="Q7:Q9"/>
    <mergeCell ref="P10:P13"/>
    <mergeCell ref="Q10:Q13"/>
    <mergeCell ref="P14:P15"/>
    <mergeCell ref="Q14:Q15"/>
    <mergeCell ref="N16:N21"/>
    <mergeCell ref="O16:O21"/>
    <mergeCell ref="P16:P17"/>
    <mergeCell ref="Q16:Q17"/>
    <mergeCell ref="P18:P20"/>
    <mergeCell ref="Q18:Q20"/>
    <mergeCell ref="N4:N6"/>
    <mergeCell ref="O4:O6"/>
    <mergeCell ref="N2:O3"/>
    <mergeCell ref="P2:Q3"/>
    <mergeCell ref="R2:S3"/>
  </mergeCells>
  <conditionalFormatting sqref="T4:T33">
    <cfRule type="colorScale" priority="19">
      <colorScale>
        <cfvo type="num" val="0"/>
        <cfvo type="num" val="1"/>
        <cfvo type="num" val="2"/>
        <color rgb="FFF8696B"/>
        <color rgb="FFFFEB84"/>
        <color rgb="FF63BE7B"/>
      </colorScale>
    </cfRule>
    <cfRule type="containsErrors" dxfId="83" priority="20">
      <formula>ISERROR(T4)</formula>
    </cfRule>
  </conditionalFormatting>
  <conditionalFormatting sqref="U4:U33">
    <cfRule type="colorScale" priority="15">
      <colorScale>
        <cfvo type="num" val="0"/>
        <cfvo type="num" val="1"/>
        <cfvo type="num" val="2"/>
        <color rgb="FFF8696B"/>
        <color rgb="FFFFEB84"/>
        <color rgb="FF63BE7B"/>
      </colorScale>
    </cfRule>
    <cfRule type="containsErrors" dxfId="82" priority="16">
      <formula>ISERROR(U4)</formula>
    </cfRule>
  </conditionalFormatting>
  <conditionalFormatting sqref="W4:W33">
    <cfRule type="colorScale" priority="3">
      <colorScale>
        <cfvo type="num" val="0"/>
        <cfvo type="num" val="1"/>
        <cfvo type="num" val="2"/>
        <color rgb="FFF8696B"/>
        <color rgb="FFFFEB84"/>
        <color rgb="FF63BE7B"/>
      </colorScale>
    </cfRule>
    <cfRule type="containsErrors" dxfId="81" priority="4">
      <formula>ISERROR(W4)</formula>
    </cfRule>
  </conditionalFormatting>
  <conditionalFormatting sqref="X4:X33">
    <cfRule type="colorScale" priority="1">
      <colorScale>
        <cfvo type="num" val="0"/>
        <cfvo type="num" val="1"/>
        <cfvo type="num" val="2"/>
        <color rgb="FFF8696B"/>
        <color rgb="FFFFEB84"/>
        <color rgb="FF63BE7B"/>
      </colorScale>
    </cfRule>
    <cfRule type="containsErrors" dxfId="80" priority="2">
      <formula>ISERROR(X4)</formula>
    </cfRule>
  </conditionalFormatting>
  <conditionalFormatting sqref="Z4:Z33">
    <cfRule type="colorScale" priority="11">
      <colorScale>
        <cfvo type="num" val="0"/>
        <cfvo type="num" val="1"/>
        <cfvo type="num" val="2"/>
        <color rgb="FFF8696B"/>
        <color rgb="FFFFEB84"/>
        <color rgb="FF63BE7B"/>
      </colorScale>
    </cfRule>
    <cfRule type="containsErrors" dxfId="79" priority="12">
      <formula>ISERROR(Z4)</formula>
    </cfRule>
  </conditionalFormatting>
  <conditionalFormatting sqref="AA4:AA33">
    <cfRule type="colorScale" priority="9">
      <colorScale>
        <cfvo type="num" val="0"/>
        <cfvo type="num" val="1"/>
        <cfvo type="num" val="2"/>
        <color rgb="FFF8696B"/>
        <color rgb="FFFFEB84"/>
        <color rgb="FF63BE7B"/>
      </colorScale>
    </cfRule>
    <cfRule type="containsErrors" dxfId="78" priority="10">
      <formula>ISERROR(AA4)</formula>
    </cfRule>
  </conditionalFormatting>
  <dataValidations disablePrompts="1" count="1">
    <dataValidation errorStyle="warning" operator="equal" allowBlank="1" showInputMessage="1" showErrorMessage="1" errorTitle="Fehler" error="Nur der Buchstaben X (Grossbuchstaben) kann verwendet werden um die Zelle zu markieren." sqref="Q10:S15" xr:uid="{CD5FC8F4-930A-4A34-A2F4-2FE256E21A8B}"/>
  </dataValidations>
  <hyperlinks>
    <hyperlink ref="S5" location="'R 1.2'!A1" display="Objectifs et limites du système" xr:uid="{A24F8725-32BB-436E-8E9E-426D866120B1}"/>
    <hyperlink ref="S10" location="'G 2.1'!A1" display="Kommunikation und Partizipation" xr:uid="{AA3532FE-AA2C-403D-B5AE-FA6EA9819F42}"/>
    <hyperlink ref="S12" location="'G 2.3'!A1" display="Rechtssicherheit" xr:uid="{51D1AE64-4519-4DC2-830F-B548F7A08BF0}"/>
    <hyperlink ref="S13" location="'G 2.4'!A1" display="Solidarität, Gerechtigkeit, Verteilungseffekte" xr:uid="{7DF93A9F-9193-472C-A7B3-B3F5BED83F02}"/>
    <hyperlink ref="S14" location="'G 3.1'!A1" display="Arbeitssicherheit und Gesundheit" xr:uid="{6C7156D5-C4C3-45C3-A6AF-4B01E1CF5C1E}"/>
    <hyperlink ref="S15" location="'G 3.2'!A1" display="Unfallvermeidung und Rettung" xr:uid="{3A99CDCD-1B1B-406D-A09F-77B9A5D09D2A}"/>
    <hyperlink ref="S16" location="'W 1.1'!A1" display="Betriebswirtschaftliches Kosten-Nutzen-Verhältnis" xr:uid="{E9B2C8B2-90AC-4B86-AF49-A1DC47579162}"/>
    <hyperlink ref="S17" location="'W 1.2'!A1" display="Nutzungsflexibilität und Anpassungsfähigkeit" xr:uid="{AC0FD90A-C683-48E6-BB65-7097EA17746F}"/>
    <hyperlink ref="S18" location="'W 2.1'!A1" display="Volkswirtschaftliches Kosten-Nutzen-Verhältnis" xr:uid="{052D0ABB-2CA2-4A20-BB07-9DAF5B42B06F}"/>
    <hyperlink ref="S19" location="'W 2.2'!A1" display="Effets économiques régionaux" xr:uid="{C15265BC-6EFF-4377-90CC-611726655B2E}"/>
    <hyperlink ref="S20" location="'W 2.3'!A1" display="Ökonomische Nutzung vorhandener Infrastrukturen" xr:uid="{20182143-2A62-4A81-BB2B-96CA2112BF46}"/>
    <hyperlink ref="S21" location="'W 3.1'!A1" display="Geeignete Finanzierung" xr:uid="{C14A86F9-B2E4-4C95-AB3F-0DEE74047BE0}"/>
    <hyperlink ref="S22" location="'U 1.1'!A1" display="Energieverbrauch" xr:uid="{ED73060B-8F68-42D5-B06C-108835D3DF41}"/>
    <hyperlink ref="S23" location="'U 1.2'!A1" display="Utilisation et recyclage des surfaces, protection du sol" xr:uid="{7ABFF0F3-4AD1-444D-B0EC-6CD02EEAA808}"/>
    <hyperlink ref="S24" location="'U 1.3'!A1" display="Sites pollués" xr:uid="{FAC61248-F80F-49D8-8888-2E0ECF2DDE23}"/>
    <hyperlink ref="S26" location="'U 1.4'!A1" display="Umwelt- und Ressourcenschonender Materialeinsatz" xr:uid="{48F26A86-3F4A-41CE-9D5D-0DB42CD6DFAC}"/>
    <hyperlink ref="S27" location="'U 2.1'!A1" display="Beeinträchtigung des Klimas" xr:uid="{ACB553D1-89A3-4DE0-8143-9FA74034560E}"/>
    <hyperlink ref="S28" location="'U 2.2'!A1" display="Luftschadstoffe, Gerüche, Lärm, Erschütterungen, nichtionisierende Strahlung, Hitze und Licht" xr:uid="{4EEE562B-7DED-4A50-A1E1-28E57A385775}"/>
    <hyperlink ref="S29" location="'U 2.3'!A1" display="Oberflächengewässer und Grundwasser" xr:uid="{38487967-3D3A-40C4-A839-512C2D532535}"/>
    <hyperlink ref="S30" location="'U 2.4'!A1" display="Natur und Landschaft" xr:uid="{D85AC7E3-89EB-40E0-9BBB-CAC62497E89A}"/>
    <hyperlink ref="S31" location="'U 3.1'!A1" display="Naturgefahren" xr:uid="{F08FFD3F-3331-4D27-BA9A-4E2AFBEAB71E}"/>
    <hyperlink ref="S32" location="'U 3.2'!A1" display="Störfälle" xr:uid="{D3B06B37-1606-4A34-AA17-6E86ACC68EA8}"/>
    <hyperlink ref="S6" location="'R 1.3'!A1" display="Conflits d'objectifs et synergies" xr:uid="{C90F0365-BE14-4380-97F6-D6800C8EB3BB}"/>
    <hyperlink ref="S25" location="'U 1.4'!A1" display="Gestion des déchets et matériaux produits par le chantier" xr:uid="{556FB004-4FC4-417A-BD4F-8B4708BF809D}"/>
    <hyperlink ref="S4" location="'R 1.1'!A1" display="Utilisation du SNBS" xr:uid="{70B525BE-F5C7-4D03-8C2E-C4EF386C2375}"/>
    <hyperlink ref="S8" location="'G 1.2'!A1" display="Wohnqualität und Zusammenleben" xr:uid="{3A82E6F2-E21B-4AB3-A916-B8D3D717FF16}"/>
    <hyperlink ref="S7" location="'G 1.1'!A1" display="Aménagement du territoire, paysages, culture et patrimoine" xr:uid="{9940CF73-99D8-47B2-AB18-85A535B412D7}"/>
    <hyperlink ref="S9" location="'G 1.3'!A1" display="Accessibilité et qualité de séjour" xr:uid="{5BF1E3C4-D5AC-46F5-92DD-25F1BCB3851E}"/>
    <hyperlink ref="S11" location="'G 2.2'!A1" display="Intégrité et conditions de travail" xr:uid="{ED7D6A9D-E5F2-4CDA-8039-2B6F6B04B14A}"/>
  </hyperlinks>
  <printOptions horizontalCentered="1" verticalCentered="1"/>
  <pageMargins left="0.70866141732283472" right="0.70866141732283472" top="1.1666666666666667" bottom="0.74803149606299213" header="0.31496062992125984" footer="0.31496062992125984"/>
  <pageSetup paperSize="9" scale="40" fitToHeight="0" orientation="landscape" r:id="rId1"/>
  <headerFooter>
    <oddHeader>&amp;L&amp;"Arial Narrow,Normal"&amp;9&amp;K000000Outil d'évalulation v1.1&amp;C&amp;"Arial Narrow,Gras"&amp;14
Radar (évolution)
&amp;"Arial Narrow,Normal"&amp;11(à dis&amp;12position des utilisateurs)&amp;R&amp;"Arial Narrow,Normal"&amp;G</oddHeader>
    <oddFooter>&amp;L&amp;"Arial Narrow,Normal"&amp;8&amp;F&amp;C&amp;"Arial Narrow,Normal"&amp;8&amp;P/&amp;N&amp;R&amp;"Arial Narrow,Normal"&amp;8&amp;D</oddFooter>
  </headerFooter>
  <drawing r:id="rId2"/>
  <legacyDrawingHF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5">
    <tabColor theme="0" tint="-0.34998626667073579"/>
  </sheetPr>
  <dimension ref="A1:I15"/>
  <sheetViews>
    <sheetView view="pageLayout" zoomScaleNormal="100" workbookViewId="0">
      <selection activeCell="A2" sqref="A2:H2"/>
    </sheetView>
  </sheetViews>
  <sheetFormatPr baseColWidth="10" defaultColWidth="11.42578125" defaultRowHeight="16.5" x14ac:dyDescent="0.3"/>
  <cols>
    <col min="1" max="2" width="2.42578125" style="178" customWidth="1"/>
    <col min="3" max="3" width="21.28515625" style="178" customWidth="1"/>
    <col min="4" max="4" width="8.28515625" style="178" customWidth="1"/>
    <col min="5" max="6" width="7.42578125" style="178" customWidth="1"/>
    <col min="7" max="7" width="53.5703125" style="178" customWidth="1"/>
    <col min="8" max="8" width="22.5703125" style="165" customWidth="1"/>
    <col min="9" max="9" width="41" style="166" customWidth="1"/>
    <col min="10" max="16384" width="11.42578125" style="165"/>
  </cols>
  <sheetData>
    <row r="1" spans="1:9" x14ac:dyDescent="0.3">
      <c r="A1" s="163"/>
      <c r="B1" s="163"/>
      <c r="C1" s="163"/>
      <c r="D1" s="163"/>
      <c r="E1" s="163"/>
      <c r="F1" s="163"/>
      <c r="G1" s="164"/>
    </row>
    <row r="2" spans="1:9" ht="18" customHeight="1" x14ac:dyDescent="0.3">
      <c r="A2" s="614" t="s">
        <v>389</v>
      </c>
      <c r="B2" s="614"/>
      <c r="C2" s="614"/>
      <c r="D2" s="614"/>
      <c r="E2" s="614"/>
      <c r="F2" s="614"/>
      <c r="G2" s="614"/>
      <c r="H2" s="615"/>
      <c r="I2" s="229" t="s">
        <v>305</v>
      </c>
    </row>
    <row r="3" spans="1:9" ht="17.25" thickBot="1" x14ac:dyDescent="0.35">
      <c r="A3" s="168"/>
      <c r="B3" s="169"/>
      <c r="C3" s="169"/>
      <c r="D3" s="169"/>
      <c r="E3" s="169"/>
      <c r="F3" s="169"/>
      <c r="G3" s="164"/>
    </row>
    <row r="4" spans="1:9" ht="15" customHeight="1" thickBot="1" x14ac:dyDescent="0.35">
      <c r="A4" s="163"/>
      <c r="B4" s="169"/>
      <c r="C4" s="616" t="s">
        <v>205</v>
      </c>
      <c r="D4" s="616"/>
      <c r="E4" s="616"/>
      <c r="F4" s="616"/>
      <c r="G4" s="616"/>
      <c r="I4" s="231" t="s">
        <v>248</v>
      </c>
    </row>
    <row r="5" spans="1:9" ht="17.25" thickBot="1" x14ac:dyDescent="0.35">
      <c r="A5" s="163"/>
      <c r="B5" s="169"/>
      <c r="C5" s="169"/>
      <c r="D5" s="169"/>
      <c r="E5" s="169"/>
      <c r="F5" s="169"/>
      <c r="G5" s="164"/>
    </row>
    <row r="6" spans="1:9" ht="24.75" customHeight="1" x14ac:dyDescent="0.3">
      <c r="A6" s="163"/>
      <c r="B6" s="163"/>
      <c r="C6" s="232" t="s">
        <v>110</v>
      </c>
      <c r="D6" s="233" t="s">
        <v>151</v>
      </c>
      <c r="E6" s="234" t="s">
        <v>152</v>
      </c>
      <c r="F6" s="235" t="s">
        <v>259</v>
      </c>
      <c r="G6" s="232" t="s">
        <v>258</v>
      </c>
      <c r="H6" s="230" t="s">
        <v>154</v>
      </c>
      <c r="I6" s="236" t="s">
        <v>155</v>
      </c>
    </row>
    <row r="7" spans="1:9" ht="27" customHeight="1" x14ac:dyDescent="0.3">
      <c r="A7" s="163"/>
      <c r="B7" s="163">
        <v>1</v>
      </c>
      <c r="C7" s="177" t="s">
        <v>370</v>
      </c>
      <c r="D7" s="238" t="str" cm="1">
        <f t="array" ref="D7:E9">IF('R'!F4:G6="","",'R'!F4:G6)</f>
        <v/>
      </c>
      <c r="E7" s="239" t="str">
        <v/>
      </c>
      <c r="F7" s="94"/>
      <c r="G7" s="122"/>
      <c r="H7" s="4"/>
      <c r="I7" s="4"/>
    </row>
    <row r="8" spans="1:9" ht="27" customHeight="1" x14ac:dyDescent="0.3">
      <c r="A8" s="163"/>
      <c r="B8" s="163">
        <v>2</v>
      </c>
      <c r="C8" s="177" t="s">
        <v>371</v>
      </c>
      <c r="D8" s="238" t="str">
        <v/>
      </c>
      <c r="E8" s="239" t="str">
        <v/>
      </c>
      <c r="F8" s="94"/>
      <c r="G8" s="122"/>
      <c r="H8" s="4"/>
      <c r="I8" s="4"/>
    </row>
    <row r="9" spans="1:9" ht="27.75" thickBot="1" x14ac:dyDescent="0.35">
      <c r="A9" s="163"/>
      <c r="B9" s="163">
        <v>3</v>
      </c>
      <c r="C9" s="177" t="s">
        <v>231</v>
      </c>
      <c r="D9" s="240" t="str">
        <v/>
      </c>
      <c r="E9" s="241" t="str">
        <v/>
      </c>
      <c r="F9" s="125"/>
      <c r="G9" s="124"/>
      <c r="H9" s="4"/>
      <c r="I9" s="4"/>
    </row>
    <row r="10" spans="1:9" x14ac:dyDescent="0.3">
      <c r="B10" s="163"/>
      <c r="C10" s="192" t="s">
        <v>0</v>
      </c>
      <c r="D10" s="180"/>
      <c r="E10" s="180"/>
      <c r="F10" s="181" t="str">
        <f>CONCATENATE(SUM(IF(D7="X",F7,0),IF(D8="X",F8,0),IF(D9="X",F9,0))," sur ",SUM(IF(D7="X",E7,0),IF(D8="X",E8,0),IF(D9="X",E9,0))," points", "  (sur un maximum possible de ", 2*(COUNTIF(D7:D9,"X"))," points) ")</f>
        <v xml:space="preserve">0 sur 0 points  (sur un maximum possible de 0 points) </v>
      </c>
      <c r="G10" s="182"/>
    </row>
    <row r="11" spans="1:9" x14ac:dyDescent="0.3">
      <c r="B11" s="163"/>
    </row>
    <row r="12" spans="1:9" x14ac:dyDescent="0.3">
      <c r="C12" s="183" t="s">
        <v>117</v>
      </c>
      <c r="D12" s="166"/>
    </row>
    <row r="13" spans="1:9" x14ac:dyDescent="0.3">
      <c r="C13" s="184" t="s">
        <v>156</v>
      </c>
      <c r="D13" s="185">
        <v>2</v>
      </c>
    </row>
    <row r="14" spans="1:9" x14ac:dyDescent="0.3">
      <c r="C14" s="186" t="s">
        <v>157</v>
      </c>
      <c r="D14" s="187">
        <v>1</v>
      </c>
    </row>
    <row r="15" spans="1:9" x14ac:dyDescent="0.3">
      <c r="C15" s="188" t="s">
        <v>158</v>
      </c>
      <c r="D15" s="213">
        <v>0</v>
      </c>
    </row>
  </sheetData>
  <sheetProtection algorithmName="SHA-512" hashValue="yEW1aX94WiuMGCsKS6tDYi17ezOEkqCsu3Bj4CG41o+dTzxOhvnmhOL3itKAQTuSwQd91CE9ZvhSCmaJKrzGgw==" saltValue="IOo3GVW+tj8PLWEFcINysw==" spinCount="100000" sheet="1" formatColumns="0" formatRows="0"/>
  <dataConsolidate/>
  <mergeCells count="2">
    <mergeCell ref="A2:H2"/>
    <mergeCell ref="C4:G4"/>
  </mergeCells>
  <phoneticPr fontId="50" type="noConversion"/>
  <conditionalFormatting sqref="E7:F9">
    <cfRule type="colorScale" priority="32">
      <colorScale>
        <cfvo type="num" val="$D$15"/>
        <cfvo type="num" val="$D$14"/>
        <cfvo type="num" val="$D$13"/>
        <color rgb="FFF8696B"/>
        <color rgb="FFFFEB84"/>
        <color rgb="FF63BE7B"/>
      </colorScale>
    </cfRule>
  </conditionalFormatting>
  <dataValidations count="1">
    <dataValidation type="list" allowBlank="1" showInputMessage="1" showErrorMessage="1" sqref="F7:F9" xr:uid="{00000000-0002-0000-0300-000000000000}">
      <formula1>$D$13:$D$15</formula1>
    </dataValidation>
  </dataValidations>
  <hyperlinks>
    <hyperlink ref="I4" r:id="rId1" location="page=25" xr:uid="{8BA6FF2D-788F-4AF4-BBCD-61B75B481540}"/>
  </hyperlinks>
  <printOptions horizontalCentered="1"/>
  <pageMargins left="0.70866141732283472" right="0.70866141732283472" top="1.1666666666666667" bottom="0.74803149606299213" header="0.31496062992125984" footer="0.31496062992125984"/>
  <pageSetup paperSize="8" fitToHeight="0" orientation="landscape" horizontalDpi="300" verticalDpi="300" r:id="rId2"/>
  <headerFooter>
    <oddHeader>&amp;L&amp;"Arial Narrow,Normal"&amp;9&amp;K000000Outil d'évalulation v1.1&amp;R&amp;"Arial Narrow,Normal"&amp;G</oddHeader>
    <oddFooter>&amp;L&amp;"Arial Narrow,Normal"&amp;8&amp;F&amp;C&amp;"Arial Narrow,Normal"&amp;8&amp;P/&amp;N&amp;R&amp;"Arial Narrow,Normal"&amp;8&amp;D</oddFooter>
  </headerFooter>
  <legacyDrawing r:id="rId3"/>
  <legacyDrawingHF r:id="rId4"/>
  <extLst>
    <ext xmlns:mx="http://schemas.microsoft.com/office/mac/excel/2008/main" uri="{64002731-A6B0-56B0-2670-7721B7C09600}">
      <mx:PLV Mode="1" OnePage="0" WScale="0"/>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5">
    <tabColor theme="0" tint="-0.34998626667073579"/>
  </sheetPr>
  <dimension ref="A1:I15"/>
  <sheetViews>
    <sheetView view="pageLayout" zoomScaleNormal="100" workbookViewId="0">
      <selection activeCell="A2" sqref="A2:H2"/>
    </sheetView>
  </sheetViews>
  <sheetFormatPr baseColWidth="10" defaultColWidth="11.42578125" defaultRowHeight="16.5" x14ac:dyDescent="0.3"/>
  <cols>
    <col min="1" max="2" width="2.42578125" style="178" customWidth="1"/>
    <col min="3" max="3" width="21.28515625" style="178" customWidth="1"/>
    <col min="4" max="4" width="8.28515625" style="178" customWidth="1"/>
    <col min="5" max="6" width="7.42578125" style="178" customWidth="1"/>
    <col min="7" max="7" width="53.5703125" style="178" customWidth="1"/>
    <col min="8" max="8" width="22.5703125" style="165" customWidth="1"/>
    <col min="9" max="9" width="41" style="166" customWidth="1"/>
    <col min="10" max="16384" width="11.42578125" style="165"/>
  </cols>
  <sheetData>
    <row r="1" spans="1:9" x14ac:dyDescent="0.3">
      <c r="A1" s="163"/>
      <c r="B1" s="163"/>
      <c r="C1" s="163"/>
      <c r="D1" s="163"/>
      <c r="E1" s="163"/>
      <c r="F1" s="163"/>
      <c r="G1" s="164"/>
      <c r="I1" s="183"/>
    </row>
    <row r="2" spans="1:9" ht="18" customHeight="1" x14ac:dyDescent="0.3">
      <c r="A2" s="615" t="s">
        <v>307</v>
      </c>
      <c r="B2" s="617"/>
      <c r="C2" s="617"/>
      <c r="D2" s="617"/>
      <c r="E2" s="617"/>
      <c r="F2" s="617"/>
      <c r="G2" s="617"/>
      <c r="H2" s="617"/>
      <c r="I2" s="229" t="s">
        <v>304</v>
      </c>
    </row>
    <row r="3" spans="1:9" ht="17.25" thickBot="1" x14ac:dyDescent="0.35">
      <c r="A3" s="168"/>
      <c r="B3" s="169"/>
      <c r="C3" s="169"/>
      <c r="D3" s="169"/>
      <c r="E3" s="169"/>
      <c r="F3" s="169"/>
      <c r="G3" s="164"/>
    </row>
    <row r="4" spans="1:9" ht="28.5" customHeight="1" thickBot="1" x14ac:dyDescent="0.35">
      <c r="A4" s="163"/>
      <c r="B4" s="169"/>
      <c r="C4" s="618" t="s">
        <v>199</v>
      </c>
      <c r="D4" s="619"/>
      <c r="E4" s="619"/>
      <c r="F4" s="619"/>
      <c r="G4" s="620"/>
      <c r="I4" s="231" t="s">
        <v>248</v>
      </c>
    </row>
    <row r="5" spans="1:9" ht="17.25" thickBot="1" x14ac:dyDescent="0.35">
      <c r="A5" s="163"/>
      <c r="B5" s="169"/>
      <c r="C5" s="169"/>
      <c r="D5" s="169"/>
      <c r="E5" s="169"/>
      <c r="F5" s="169"/>
      <c r="G5" s="164"/>
    </row>
    <row r="6" spans="1:9" ht="24.75" customHeight="1" x14ac:dyDescent="0.3">
      <c r="A6" s="163"/>
      <c r="B6" s="163"/>
      <c r="C6" s="230" t="s">
        <v>110</v>
      </c>
      <c r="D6" s="233" t="s">
        <v>151</v>
      </c>
      <c r="E6" s="234" t="s">
        <v>152</v>
      </c>
      <c r="F6" s="235" t="s">
        <v>259</v>
      </c>
      <c r="G6" s="232" t="s">
        <v>258</v>
      </c>
      <c r="H6" s="230" t="s">
        <v>154</v>
      </c>
      <c r="I6" s="236" t="s">
        <v>155</v>
      </c>
    </row>
    <row r="7" spans="1:9" ht="27" x14ac:dyDescent="0.3">
      <c r="A7" s="163"/>
      <c r="B7" s="163">
        <v>1</v>
      </c>
      <c r="C7" s="177" t="s">
        <v>229</v>
      </c>
      <c r="D7" s="238" t="str" cm="1">
        <f t="array" ref="D7:E9">IF('R'!F7:G9="","",'R'!F7:G9)</f>
        <v/>
      </c>
      <c r="E7" s="239" t="str">
        <v/>
      </c>
      <c r="F7" s="94"/>
      <c r="G7" s="122"/>
      <c r="H7" s="4"/>
      <c r="I7" s="4"/>
    </row>
    <row r="8" spans="1:9" ht="27" x14ac:dyDescent="0.3">
      <c r="A8" s="163"/>
      <c r="B8" s="163">
        <v>2</v>
      </c>
      <c r="C8" s="177" t="s">
        <v>230</v>
      </c>
      <c r="D8" s="238" t="str">
        <v/>
      </c>
      <c r="E8" s="239" t="str">
        <v/>
      </c>
      <c r="F8" s="94"/>
      <c r="G8" s="122"/>
      <c r="H8" s="4"/>
      <c r="I8" s="4"/>
    </row>
    <row r="9" spans="1:9" ht="27" customHeight="1" thickBot="1" x14ac:dyDescent="0.35">
      <c r="A9" s="163"/>
      <c r="B9" s="163">
        <v>3</v>
      </c>
      <c r="C9" s="177" t="s">
        <v>372</v>
      </c>
      <c r="D9" s="240" t="str">
        <v/>
      </c>
      <c r="E9" s="241" t="str">
        <v/>
      </c>
      <c r="F9" s="125"/>
      <c r="G9" s="122"/>
      <c r="H9" s="4"/>
      <c r="I9" s="4"/>
    </row>
    <row r="10" spans="1:9" x14ac:dyDescent="0.3">
      <c r="B10" s="163"/>
      <c r="C10" s="179" t="s">
        <v>0</v>
      </c>
      <c r="D10" s="180"/>
      <c r="E10" s="180"/>
      <c r="F10" s="181" t="str">
        <f>CONCATENATE(SUM(IF(D7="X",F7,0),IF(D8="X",F8,0),IF(D9="X",F9,0))," sur ",SUM(IF(D7="X",E7,0),IF(D8="X",E8,0),IF(D9="X",E9,0))," points", "  (sur un maximum possible de ", 2*(COUNTIF(D7:D9,"X"))," points) ")</f>
        <v xml:space="preserve">0 sur 0 points  (sur un maximum possible de 0 points) </v>
      </c>
      <c r="G10" s="182"/>
    </row>
    <row r="11" spans="1:9" x14ac:dyDescent="0.3">
      <c r="I11" s="165"/>
    </row>
    <row r="12" spans="1:9" x14ac:dyDescent="0.3">
      <c r="C12" s="183" t="s">
        <v>117</v>
      </c>
      <c r="D12" s="166"/>
      <c r="I12" s="165"/>
    </row>
    <row r="13" spans="1:9" x14ac:dyDescent="0.3">
      <c r="C13" s="184" t="s">
        <v>156</v>
      </c>
      <c r="D13" s="185">
        <v>2</v>
      </c>
      <c r="I13" s="165"/>
    </row>
    <row r="14" spans="1:9" x14ac:dyDescent="0.3">
      <c r="C14" s="186" t="s">
        <v>157</v>
      </c>
      <c r="D14" s="187">
        <v>1</v>
      </c>
      <c r="I14" s="165"/>
    </row>
    <row r="15" spans="1:9" x14ac:dyDescent="0.3">
      <c r="C15" s="188" t="s">
        <v>158</v>
      </c>
      <c r="D15" s="213">
        <v>0</v>
      </c>
      <c r="I15" s="165"/>
    </row>
  </sheetData>
  <sheetProtection algorithmName="SHA-512" hashValue="9LCebI/7QxsoGfAemvKc1Iq3Ea10lQ0b1JdwG4lCyY39bBbVumVRqJZWDRgnDgbo+lfIxq0RWA4aUnZ0XGfPrA==" saltValue="+H/imDUfZwrmYlDl+hfglA==" spinCount="100000" sheet="1" formatColumns="0" formatRows="0"/>
  <dataConsolidate/>
  <mergeCells count="2">
    <mergeCell ref="A2:H2"/>
    <mergeCell ref="C4:G4"/>
  </mergeCells>
  <phoneticPr fontId="50" type="noConversion"/>
  <conditionalFormatting sqref="E7:E9">
    <cfRule type="colorScale" priority="2">
      <colorScale>
        <cfvo type="num" val="$D$15"/>
        <cfvo type="num" val="$D$14"/>
        <cfvo type="num" val="$D$13"/>
        <color rgb="FFF8696B"/>
        <color rgb="FFFFEB84"/>
        <color rgb="FF63BE7B"/>
      </colorScale>
    </cfRule>
  </conditionalFormatting>
  <conditionalFormatting sqref="F7:F9">
    <cfRule type="colorScale" priority="1">
      <colorScale>
        <cfvo type="num" val="$D$15"/>
        <cfvo type="num" val="$D$14"/>
        <cfvo type="num" val="$D$13"/>
        <color rgb="FFF8696B"/>
        <color rgb="FFFFEB84"/>
        <color rgb="FF63BE7B"/>
      </colorScale>
    </cfRule>
  </conditionalFormatting>
  <dataValidations count="1">
    <dataValidation type="list" allowBlank="1" showInputMessage="1" showErrorMessage="1" sqref="F7:F9" xr:uid="{00000000-0002-0000-0400-000000000000}">
      <formula1>$D$13:$D$15</formula1>
    </dataValidation>
  </dataValidations>
  <hyperlinks>
    <hyperlink ref="I4" r:id="rId1" location="page=25" xr:uid="{D30A03FE-C44D-4973-89E8-027B2DD82510}"/>
  </hyperlinks>
  <printOptions horizontalCentered="1"/>
  <pageMargins left="0.70866141732283472" right="0.70866141732283472" top="1.1666666666666667" bottom="0.74803149606299213" header="0.31496062992125984" footer="0.31496062992125984"/>
  <pageSetup paperSize="8" fitToHeight="0" orientation="landscape" horizontalDpi="300" verticalDpi="300" r:id="rId2"/>
  <headerFooter>
    <oddHeader>&amp;L&amp;"Arial Narrow,Normal"&amp;9&amp;K000000Outil d'évalulation v1.1&amp;R&amp;"Arial Narrow,Normal"&amp;G</oddHeader>
    <oddFooter>&amp;L&amp;"Arial Narrow,Normal"&amp;8&amp;F&amp;C&amp;"Arial Narrow,Normal"&amp;8&amp;P/&amp;N&amp;R&amp;"Arial Narrow,Normal"&amp;8&amp;D</oddFooter>
  </headerFooter>
  <legacyDrawing r:id="rId3"/>
  <legacyDrawingHF r:id="rId4"/>
  <extLst>
    <ext xmlns:mx="http://schemas.microsoft.com/office/mac/excel/2008/main" uri="{64002731-A6B0-56B0-2670-7721B7C09600}">
      <mx:PLV Mode="1" OnePage="0" WScale="0"/>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6">
    <tabColor theme="0" tint="-0.34998626667073579"/>
  </sheetPr>
  <dimension ref="A1:I14"/>
  <sheetViews>
    <sheetView view="pageLayout" zoomScaleNormal="100" workbookViewId="0">
      <selection activeCell="A2" sqref="A2:H2"/>
    </sheetView>
  </sheetViews>
  <sheetFormatPr baseColWidth="10" defaultColWidth="11.42578125" defaultRowHeight="16.5" x14ac:dyDescent="0.3"/>
  <cols>
    <col min="1" max="2" width="2.42578125" style="178" customWidth="1"/>
    <col min="3" max="3" width="21.28515625" style="178" customWidth="1"/>
    <col min="4" max="4" width="8.28515625" style="178" customWidth="1"/>
    <col min="5" max="6" width="7.42578125" style="178" customWidth="1"/>
    <col min="7" max="7" width="53.5703125" style="178" customWidth="1"/>
    <col min="8" max="8" width="22.5703125" style="165" customWidth="1"/>
    <col min="9" max="9" width="41" style="166" customWidth="1"/>
    <col min="10" max="16384" width="11.42578125" style="165"/>
  </cols>
  <sheetData>
    <row r="1" spans="1:9" x14ac:dyDescent="0.3">
      <c r="A1" s="163"/>
      <c r="B1" s="163"/>
      <c r="C1" s="163"/>
      <c r="D1" s="163"/>
      <c r="E1" s="163"/>
      <c r="F1" s="163"/>
      <c r="G1" s="164"/>
    </row>
    <row r="2" spans="1:9" ht="18" customHeight="1" x14ac:dyDescent="0.3">
      <c r="A2" s="615" t="s">
        <v>124</v>
      </c>
      <c r="B2" s="617"/>
      <c r="C2" s="617"/>
      <c r="D2" s="617"/>
      <c r="E2" s="617"/>
      <c r="F2" s="617"/>
      <c r="G2" s="617"/>
      <c r="H2" s="617"/>
      <c r="I2" s="229" t="s">
        <v>306</v>
      </c>
    </row>
    <row r="3" spans="1:9" ht="17.25" thickBot="1" x14ac:dyDescent="0.35">
      <c r="A3" s="168"/>
      <c r="B3" s="169"/>
      <c r="C3" s="169"/>
      <c r="D3" s="169"/>
      <c r="E3" s="169"/>
      <c r="F3" s="169"/>
      <c r="G3" s="164"/>
    </row>
    <row r="4" spans="1:9" ht="17.25" thickBot="1" x14ac:dyDescent="0.35">
      <c r="A4" s="163"/>
      <c r="B4" s="169"/>
      <c r="C4" s="621" t="s">
        <v>390</v>
      </c>
      <c r="D4" s="622"/>
      <c r="E4" s="622"/>
      <c r="F4" s="622"/>
      <c r="G4" s="623"/>
      <c r="I4" s="231" t="s">
        <v>248</v>
      </c>
    </row>
    <row r="5" spans="1:9" ht="17.25" thickBot="1" x14ac:dyDescent="0.35">
      <c r="A5" s="163"/>
      <c r="B5" s="169"/>
      <c r="C5" s="169"/>
      <c r="D5" s="169"/>
      <c r="E5" s="169"/>
      <c r="F5" s="169"/>
      <c r="G5" s="164"/>
    </row>
    <row r="6" spans="1:9" ht="24.75" customHeight="1" x14ac:dyDescent="0.3">
      <c r="A6" s="163"/>
      <c r="B6" s="163"/>
      <c r="C6" s="230" t="s">
        <v>110</v>
      </c>
      <c r="D6" s="233" t="s">
        <v>151</v>
      </c>
      <c r="E6" s="234" t="s">
        <v>152</v>
      </c>
      <c r="F6" s="235" t="s">
        <v>259</v>
      </c>
      <c r="G6" s="232" t="s">
        <v>258</v>
      </c>
      <c r="H6" s="230" t="s">
        <v>154</v>
      </c>
      <c r="I6" s="236" t="s">
        <v>155</v>
      </c>
    </row>
    <row r="7" spans="1:9" ht="24.75" customHeight="1" x14ac:dyDescent="0.3">
      <c r="A7" s="163"/>
      <c r="B7" s="163">
        <v>1</v>
      </c>
      <c r="C7" s="177" t="s">
        <v>369</v>
      </c>
      <c r="D7" s="238" t="str" cm="1">
        <f t="array" ref="D7:E8">IF('R'!F10:G11="","",'R'!F10:G11)</f>
        <v/>
      </c>
      <c r="E7" s="239" t="str">
        <v/>
      </c>
      <c r="F7" s="94"/>
      <c r="G7" s="122"/>
      <c r="H7" s="4"/>
      <c r="I7" s="4"/>
    </row>
    <row r="8" spans="1:9" ht="27.75" thickBot="1" x14ac:dyDescent="0.35">
      <c r="A8" s="163"/>
      <c r="B8" s="163">
        <v>2</v>
      </c>
      <c r="C8" s="4" t="s">
        <v>363</v>
      </c>
      <c r="D8" s="240" t="str">
        <v/>
      </c>
      <c r="E8" s="241" t="str">
        <v/>
      </c>
      <c r="F8" s="94"/>
      <c r="G8" s="122"/>
      <c r="H8" s="4"/>
      <c r="I8" s="4"/>
    </row>
    <row r="9" spans="1:9" x14ac:dyDescent="0.3">
      <c r="B9" s="163"/>
      <c r="C9" s="179" t="s">
        <v>0</v>
      </c>
      <c r="D9" s="180"/>
      <c r="E9" s="180"/>
      <c r="F9" s="181" t="str">
        <f>CONCATENATE(SUM(IF(D7="X",F7,0),IF(D8="X",F8,0))," sur ",SUM(IF(D7="X",E7,0),IF(D8="X",E8,0))," points","  (sur un maximum possible de ",2*(COUNTIF(D7:D8,"X"))," points)")</f>
        <v>0 sur 0 points  (sur un maximum possible de 0 points)</v>
      </c>
      <c r="G9" s="182"/>
    </row>
    <row r="10" spans="1:9" x14ac:dyDescent="0.3">
      <c r="B10" s="163"/>
    </row>
    <row r="11" spans="1:9" x14ac:dyDescent="0.3">
      <c r="C11" s="183" t="s">
        <v>117</v>
      </c>
      <c r="D11" s="166"/>
      <c r="I11" s="165"/>
    </row>
    <row r="12" spans="1:9" x14ac:dyDescent="0.3">
      <c r="C12" s="184" t="s">
        <v>156</v>
      </c>
      <c r="D12" s="185">
        <v>2</v>
      </c>
      <c r="I12" s="165"/>
    </row>
    <row r="13" spans="1:9" x14ac:dyDescent="0.3">
      <c r="C13" s="186" t="s">
        <v>157</v>
      </c>
      <c r="D13" s="187">
        <v>1</v>
      </c>
      <c r="I13" s="165"/>
    </row>
    <row r="14" spans="1:9" x14ac:dyDescent="0.3">
      <c r="C14" s="188" t="s">
        <v>158</v>
      </c>
      <c r="D14" s="213">
        <v>0</v>
      </c>
      <c r="I14" s="165"/>
    </row>
  </sheetData>
  <sheetProtection algorithmName="SHA-512" hashValue="IxmKJmbo4Tca09RbNNgwaLGaQlKhGqGL4NsbkH4fvzo2F3OgsemP0YWybHBOrTinfcltcK1XnwqdAtSHPtC3Bw==" saltValue="A6MOMB1yfIDYrjK8M0tXug==" spinCount="100000" sheet="1" formatColumns="0" formatRows="0"/>
  <dataConsolidate/>
  <mergeCells count="2">
    <mergeCell ref="A2:H2"/>
    <mergeCell ref="C4:G4"/>
  </mergeCells>
  <phoneticPr fontId="50" type="noConversion"/>
  <conditionalFormatting sqref="E7:E8">
    <cfRule type="colorScale" priority="1">
      <colorScale>
        <cfvo type="num" val="$D$14"/>
        <cfvo type="num" val="$D$13"/>
        <cfvo type="num" val="$D$12"/>
        <color rgb="FFF8696B"/>
        <color rgb="FFFFEB84"/>
        <color rgb="FF63BE7B"/>
      </colorScale>
    </cfRule>
  </conditionalFormatting>
  <conditionalFormatting sqref="F7:F8">
    <cfRule type="colorScale" priority="2">
      <colorScale>
        <cfvo type="num" val="$D$14"/>
        <cfvo type="num" val="$D$13"/>
        <cfvo type="num" val="$D$12"/>
        <color rgb="FFF8696B"/>
        <color rgb="FFFFEB84"/>
        <color rgb="FF63BE7B"/>
      </colorScale>
    </cfRule>
  </conditionalFormatting>
  <dataValidations count="1">
    <dataValidation type="list" allowBlank="1" showInputMessage="1" showErrorMessage="1" sqref="F7:F8" xr:uid="{00000000-0002-0000-0500-000000000000}">
      <formula1>$D$12:$D$14</formula1>
    </dataValidation>
  </dataValidations>
  <hyperlinks>
    <hyperlink ref="I4" r:id="rId1" location="page=25" xr:uid="{2BDAF477-92FA-4024-8FA0-64AA2CB91E79}"/>
  </hyperlinks>
  <printOptions horizontalCentered="1"/>
  <pageMargins left="0.70866141732283472" right="0.70866141732283472" top="1.1666666666666667" bottom="0.74803149606299213" header="0.31496062992125984" footer="0.31496062992125984"/>
  <pageSetup paperSize="8" fitToHeight="0" orientation="landscape" horizontalDpi="300" verticalDpi="300" r:id="rId2"/>
  <headerFooter>
    <oddHeader>&amp;L&amp;"Arial Narrow,Normal"&amp;9&amp;K000000Outil d'évalulation v1.1&amp;R&amp;"Arial Narrow,Normal"&amp;G</oddHeader>
    <oddFooter>&amp;L&amp;"Arial Narrow,Normal"&amp;8&amp;F&amp;C&amp;"Arial Narrow,Normal"&amp;8&amp;P/&amp;N&amp;R&amp;"Arial Narrow,Normal"&amp;8&amp;D</oddFooter>
  </headerFooter>
  <legacyDrawing r:id="rId3"/>
  <legacyDrawingHF r:id="rId4"/>
  <extLst>
    <ext xmlns:mx="http://schemas.microsoft.com/office/mac/excel/2008/main" uri="{64002731-A6B0-56B0-2670-7721B7C09600}">
      <mx:PLV Mode="1" OnePage="0" WScale="0"/>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7">
    <tabColor rgb="FFDF2626"/>
  </sheetPr>
  <dimension ref="A1:J14"/>
  <sheetViews>
    <sheetView tabSelected="1" view="pageLayout" zoomScaleNormal="100" workbookViewId="0">
      <selection activeCell="A2" sqref="A2:I2"/>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24" t="s">
        <v>308</v>
      </c>
      <c r="B2" s="625"/>
      <c r="C2" s="625"/>
      <c r="D2" s="625"/>
      <c r="E2" s="625"/>
      <c r="F2" s="625"/>
      <c r="G2" s="625"/>
      <c r="H2" s="625"/>
      <c r="I2" s="625"/>
      <c r="J2" s="214" t="s">
        <v>11</v>
      </c>
    </row>
    <row r="3" spans="1:10" ht="17.25" thickBot="1" x14ac:dyDescent="0.35">
      <c r="A3" s="168"/>
      <c r="B3" s="169"/>
      <c r="C3" s="169"/>
      <c r="D3" s="169"/>
      <c r="E3" s="169"/>
      <c r="F3" s="169"/>
      <c r="G3" s="169"/>
      <c r="H3" s="164"/>
    </row>
    <row r="4" spans="1:10" ht="27" customHeight="1" thickBot="1" x14ac:dyDescent="0.35">
      <c r="A4" s="163"/>
      <c r="B4" s="169"/>
      <c r="C4" s="626" t="s">
        <v>159</v>
      </c>
      <c r="D4" s="627"/>
      <c r="E4" s="627"/>
      <c r="F4" s="627"/>
      <c r="G4" s="627"/>
      <c r="H4" s="628"/>
      <c r="J4" s="215" t="s">
        <v>248</v>
      </c>
    </row>
    <row r="5" spans="1:10" ht="17.25" thickBot="1" x14ac:dyDescent="0.35">
      <c r="A5" s="163"/>
      <c r="B5" s="169"/>
      <c r="C5" s="169"/>
      <c r="D5" s="169"/>
      <c r="E5" s="169"/>
      <c r="F5" s="169"/>
      <c r="G5" s="169"/>
      <c r="H5" s="164"/>
    </row>
    <row r="6" spans="1:10" ht="24.75" customHeight="1" x14ac:dyDescent="0.3">
      <c r="A6" s="163"/>
      <c r="B6" s="163"/>
      <c r="C6" s="220" t="s">
        <v>110</v>
      </c>
      <c r="D6" s="217" t="s">
        <v>151</v>
      </c>
      <c r="E6" s="228" t="s">
        <v>220</v>
      </c>
      <c r="F6" s="219" t="s">
        <v>152</v>
      </c>
      <c r="G6" s="220" t="s">
        <v>259</v>
      </c>
      <c r="H6" s="216" t="s">
        <v>258</v>
      </c>
      <c r="I6" s="220" t="s">
        <v>154</v>
      </c>
      <c r="J6" s="221" t="s">
        <v>155</v>
      </c>
    </row>
    <row r="7" spans="1:10" ht="27" x14ac:dyDescent="0.3">
      <c r="A7" s="163"/>
      <c r="B7" s="163">
        <v>1</v>
      </c>
      <c r="C7" s="177" t="s">
        <v>226</v>
      </c>
      <c r="D7" s="238" t="str" cm="1">
        <f t="array" ref="D7:F8">IF(G!F4:H5="","",G!F4:H5)</f>
        <v/>
      </c>
      <c r="E7" s="242" t="str">
        <v/>
      </c>
      <c r="F7" s="239" t="str">
        <v/>
      </c>
      <c r="G7" s="94"/>
      <c r="H7" s="122"/>
      <c r="I7" s="4"/>
      <c r="J7" s="162"/>
    </row>
    <row r="8" spans="1:10" ht="27.75" thickBot="1" x14ac:dyDescent="0.35">
      <c r="A8" s="163"/>
      <c r="B8" s="163">
        <v>2</v>
      </c>
      <c r="C8" s="196" t="s">
        <v>322</v>
      </c>
      <c r="D8" s="240" t="str">
        <v/>
      </c>
      <c r="E8" s="243" t="str">
        <v/>
      </c>
      <c r="F8" s="241" t="str">
        <v/>
      </c>
      <c r="G8" s="94"/>
      <c r="H8" s="124"/>
      <c r="I8" s="4"/>
      <c r="J8" s="4"/>
    </row>
    <row r="9" spans="1:10" ht="23.25" customHeight="1" x14ac:dyDescent="0.3">
      <c r="B9" s="163"/>
      <c r="C9" s="192" t="s">
        <v>0</v>
      </c>
      <c r="D9" s="180"/>
      <c r="E9" s="180"/>
      <c r="F9" s="180"/>
      <c r="G9" s="181" t="str">
        <f>CONCATENATE(SUM(IF(D7="X",G7,0),IF(D8="X",G8,0))," sur ",SUM(IF(D7="X",F7,0),IF(D8="X",F8,0))," points","  (sur un maximum possible de ",2*(COUNTIF(D7:D8,"X"))," points)")</f>
        <v>0 sur 0 points  (sur un maximum possible de 0 points)</v>
      </c>
      <c r="H9" s="182"/>
    </row>
    <row r="10" spans="1:10" x14ac:dyDescent="0.3">
      <c r="B10" s="163"/>
    </row>
    <row r="11" spans="1:10" x14ac:dyDescent="0.3">
      <c r="C11" s="183" t="s">
        <v>117</v>
      </c>
      <c r="D11" s="166"/>
    </row>
    <row r="12" spans="1:10" x14ac:dyDescent="0.3">
      <c r="C12" s="184" t="s">
        <v>156</v>
      </c>
      <c r="D12" s="185">
        <v>2</v>
      </c>
    </row>
    <row r="13" spans="1:10" x14ac:dyDescent="0.3">
      <c r="C13" s="186" t="s">
        <v>157</v>
      </c>
      <c r="D13" s="187">
        <v>1</v>
      </c>
    </row>
    <row r="14" spans="1:10" x14ac:dyDescent="0.3">
      <c r="C14" s="195" t="s">
        <v>158</v>
      </c>
      <c r="D14" s="189">
        <v>0</v>
      </c>
    </row>
  </sheetData>
  <sheetProtection algorithmName="SHA-512" hashValue="sO9GHYCi8C2YnnSdlGtIXwxAuNjU08hSNHTJx4lrSMAjo+iCWzezMIIjQ8wtng4jsIlQZvXy1pO+eyPkBtHpzg==" saltValue="yzeh82RL2n5gPweG5Oy+6A==" spinCount="100000" sheet="1" formatColumns="0" formatRows="0"/>
  <dataConsolidate/>
  <mergeCells count="2">
    <mergeCell ref="A2:I2"/>
    <mergeCell ref="C4:H4"/>
  </mergeCells>
  <phoneticPr fontId="50" type="noConversion"/>
  <conditionalFormatting sqref="E7:E8">
    <cfRule type="containsText" dxfId="77" priority="3" operator="containsText" text="Basse">
      <formula>NOT(ISERROR(SEARCH("Basse",E7)))</formula>
    </cfRule>
    <cfRule type="containsText" dxfId="75" priority="5" operator="containsText" text="Moyenne">
      <formula>NOT(ISERROR(SEARCH("Moyenne",E7)))</formula>
    </cfRule>
  </conditionalFormatting>
  <conditionalFormatting sqref="F7:F8">
    <cfRule type="colorScale" priority="1">
      <colorScale>
        <cfvo type="num" val="$D$14"/>
        <cfvo type="num" val="$D$13"/>
        <cfvo type="num" val="$D$12"/>
        <color rgb="FFF8696B"/>
        <color rgb="FFFFEB84"/>
        <color rgb="FF63BE7B"/>
      </colorScale>
    </cfRule>
  </conditionalFormatting>
  <conditionalFormatting sqref="G7:G8">
    <cfRule type="colorScale" priority="2">
      <colorScale>
        <cfvo type="num" val="$D$14"/>
        <cfvo type="num" val="$D$13"/>
        <cfvo type="num" val="$D$12"/>
        <color rgb="FFF8696B"/>
        <color rgb="FFFFEB84"/>
        <color rgb="FF63BE7B"/>
      </colorScale>
    </cfRule>
  </conditionalFormatting>
  <dataValidations count="1">
    <dataValidation type="list" allowBlank="1" showInputMessage="1" showErrorMessage="1" sqref="G7:G8" xr:uid="{6A1F20BC-8170-4727-A597-27A0DAD07641}">
      <formula1>$D$12:$D$14</formula1>
    </dataValidation>
  </dataValidations>
  <hyperlinks>
    <hyperlink ref="J4" r:id="rId1" location="page=25" xr:uid="{0C26B5AE-D0E4-4CB3-AD9C-CCEDC0C9DF9E}"/>
  </hyperlinks>
  <printOptions horizontalCentered="1"/>
  <pageMargins left="0.70866141732283472" right="0.70866141732283472" top="1.1666666666666667" bottom="0.74803149606299213" header="0.31496062992125984" footer="0.31496062992125984"/>
  <pageSetup paperSize="8" fitToHeight="0" orientation="landscape" horizontalDpi="300" verticalDpi="300" r:id="rId2"/>
  <headerFooter>
    <oddHeader>&amp;L&amp;"Arial Narrow,Normal"&amp;9&amp;K000000Outil d'évalulation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4" operator="containsText" id="{15CCE100-A2E9-4EFC-8059-E9996E2272EA}">
            <xm:f>NOT(ISERROR(SEARCH("Haute",E7)))</xm:f>
            <xm:f>"Haute"</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8">
    <tabColor rgb="FFDF2626"/>
  </sheetPr>
  <dimension ref="A1:J15"/>
  <sheetViews>
    <sheetView view="pageLayout" zoomScaleNormal="100" workbookViewId="0">
      <selection activeCell="A2" sqref="A2:I2"/>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24" t="s">
        <v>128</v>
      </c>
      <c r="B2" s="625"/>
      <c r="C2" s="625"/>
      <c r="D2" s="625"/>
      <c r="E2" s="625"/>
      <c r="F2" s="625"/>
      <c r="G2" s="625"/>
      <c r="H2" s="625"/>
      <c r="I2" s="625"/>
      <c r="J2" s="214" t="s">
        <v>12</v>
      </c>
    </row>
    <row r="3" spans="1:10" ht="17.25" thickBot="1" x14ac:dyDescent="0.35">
      <c r="A3" s="168"/>
      <c r="B3" s="169"/>
      <c r="C3" s="169"/>
      <c r="D3" s="169"/>
      <c r="E3" s="169"/>
      <c r="F3" s="169"/>
      <c r="G3" s="169"/>
      <c r="H3" s="164"/>
    </row>
    <row r="4" spans="1:10" ht="15" customHeight="1" thickBot="1" x14ac:dyDescent="0.35">
      <c r="A4" s="163"/>
      <c r="B4" s="169"/>
      <c r="C4" s="626" t="s">
        <v>160</v>
      </c>
      <c r="D4" s="627"/>
      <c r="E4" s="627"/>
      <c r="F4" s="627"/>
      <c r="G4" s="627"/>
      <c r="H4" s="628"/>
      <c r="J4" s="215" t="s">
        <v>248</v>
      </c>
    </row>
    <row r="5" spans="1:10" ht="17.25" thickBot="1" x14ac:dyDescent="0.35">
      <c r="A5" s="163"/>
      <c r="B5" s="169"/>
      <c r="C5" s="169"/>
      <c r="D5" s="169"/>
      <c r="E5" s="169"/>
      <c r="F5" s="169"/>
      <c r="G5" s="169"/>
      <c r="H5" s="164"/>
    </row>
    <row r="6" spans="1:10" ht="24.75" customHeight="1" x14ac:dyDescent="0.3">
      <c r="A6" s="163"/>
      <c r="B6" s="163"/>
      <c r="C6" s="220" t="s">
        <v>225</v>
      </c>
      <c r="D6" s="217" t="s">
        <v>151</v>
      </c>
      <c r="E6" s="228" t="s">
        <v>220</v>
      </c>
      <c r="F6" s="219" t="s">
        <v>152</v>
      </c>
      <c r="G6" s="220" t="s">
        <v>259</v>
      </c>
      <c r="H6" s="216" t="s">
        <v>258</v>
      </c>
      <c r="I6" s="220" t="s">
        <v>154</v>
      </c>
      <c r="J6" s="221" t="s">
        <v>155</v>
      </c>
    </row>
    <row r="7" spans="1:10" ht="27" x14ac:dyDescent="0.3">
      <c r="A7" s="163"/>
      <c r="B7" s="163">
        <v>1</v>
      </c>
      <c r="C7" s="177" t="s">
        <v>324</v>
      </c>
      <c r="D7" s="238" t="str" cm="1">
        <f t="array" ref="D7:F9">IF(G!F6:H8="","",G!F6:H8)</f>
        <v/>
      </c>
      <c r="E7" s="242" t="str">
        <v/>
      </c>
      <c r="F7" s="239" t="str">
        <v/>
      </c>
      <c r="G7" s="95"/>
      <c r="H7" s="123"/>
      <c r="I7" s="4"/>
      <c r="J7" s="122"/>
    </row>
    <row r="8" spans="1:10" ht="27" x14ac:dyDescent="0.3">
      <c r="A8" s="163"/>
      <c r="B8" s="163">
        <v>2</v>
      </c>
      <c r="C8" s="177" t="s">
        <v>323</v>
      </c>
      <c r="D8" s="238" t="str">
        <v/>
      </c>
      <c r="E8" s="242" t="str">
        <v/>
      </c>
      <c r="F8" s="239" t="str">
        <v/>
      </c>
      <c r="G8" s="95"/>
      <c r="H8" s="122"/>
      <c r="I8" s="4"/>
      <c r="J8" s="122"/>
    </row>
    <row r="9" spans="1:10" ht="27.75" thickBot="1" x14ac:dyDescent="0.35">
      <c r="A9" s="163"/>
      <c r="B9" s="163">
        <v>3</v>
      </c>
      <c r="C9" s="196" t="s">
        <v>224</v>
      </c>
      <c r="D9" s="240" t="str">
        <v/>
      </c>
      <c r="E9" s="243" t="str">
        <v/>
      </c>
      <c r="F9" s="241" t="str">
        <v/>
      </c>
      <c r="G9" s="126"/>
      <c r="H9" s="124"/>
      <c r="I9" s="4"/>
      <c r="J9" s="122"/>
    </row>
    <row r="10" spans="1:10" x14ac:dyDescent="0.3">
      <c r="B10" s="163"/>
      <c r="C10" s="192" t="s">
        <v>0</v>
      </c>
      <c r="D10" s="180"/>
      <c r="E10" s="180"/>
      <c r="F10" s="180"/>
      <c r="G10" s="181" t="str">
        <f>CONCATENATE(SUM(IF(D7="X",G7,0),IF(D8="X",G8,0),IF(D9="X",G9,0))," sur ",SUM(IF(D7="X",F7,0),IF(D8="X",F8,0),IF(D9="X",F9,0))," points", "  (sur un maximum possible de ", 2*(COUNTIF(D7:D9,"X"))," points) ")</f>
        <v xml:space="preserve">0 sur 0 points  (sur un maximum possible de 0 points) </v>
      </c>
      <c r="H10" s="237"/>
    </row>
    <row r="12" spans="1:10" x14ac:dyDescent="0.3">
      <c r="C12" s="183" t="s">
        <v>117</v>
      </c>
      <c r="D12" s="166"/>
    </row>
    <row r="13" spans="1:10" x14ac:dyDescent="0.3">
      <c r="C13" s="184" t="s">
        <v>156</v>
      </c>
      <c r="D13" s="185">
        <v>2</v>
      </c>
    </row>
    <row r="14" spans="1:10" x14ac:dyDescent="0.3">
      <c r="C14" s="186" t="s">
        <v>157</v>
      </c>
      <c r="D14" s="187">
        <v>1</v>
      </c>
    </row>
    <row r="15" spans="1:10" x14ac:dyDescent="0.3">
      <c r="C15" s="195" t="s">
        <v>158</v>
      </c>
      <c r="D15" s="189">
        <v>0</v>
      </c>
    </row>
  </sheetData>
  <sheetProtection algorithmName="SHA-512" hashValue="rLiGI50ZOkTWJ0vq7NIJS+1VsIMtL/bicDY07OmzWQi/sSTD3rKCVeuu2qJh7MY53hS2cvBZjMnYI6+v5Ljt3A==" saltValue="GYJ4vGIAzGoeUXATQ2Hc8Q==" spinCount="100000" sheet="1" formatColumns="0" formatRows="0"/>
  <dataConsolidate/>
  <mergeCells count="2">
    <mergeCell ref="C4:H4"/>
    <mergeCell ref="A2:I2"/>
  </mergeCells>
  <phoneticPr fontId="50" type="noConversion"/>
  <conditionalFormatting sqref="E7:E9">
    <cfRule type="containsText" dxfId="74" priority="2" operator="containsText" text="Basse">
      <formula>NOT(ISERROR(SEARCH("Basse",E7)))</formula>
    </cfRule>
    <cfRule type="containsText" dxfId="72" priority="4" operator="containsText" text="Moyenne">
      <formula>NOT(ISERROR(SEARCH("Moyenne",E7)))</formula>
    </cfRule>
  </conditionalFormatting>
  <conditionalFormatting sqref="F7:F9">
    <cfRule type="colorScale" priority="1">
      <colorScale>
        <cfvo type="num" val="$D$15"/>
        <cfvo type="num" val="$D$14"/>
        <cfvo type="num" val="$D$13"/>
        <color rgb="FFF8696B"/>
        <color rgb="FFFFEB84"/>
        <color rgb="FF63BE7B"/>
      </colorScale>
    </cfRule>
  </conditionalFormatting>
  <conditionalFormatting sqref="G7:G9">
    <cfRule type="colorScale" priority="34">
      <colorScale>
        <cfvo type="num" val="$D$15"/>
        <cfvo type="num" val="$D$14"/>
        <cfvo type="num" val="$D$13"/>
        <color rgb="FFF8696B"/>
        <color rgb="FFFFEB84"/>
        <color rgb="FF63BE7B"/>
      </colorScale>
    </cfRule>
  </conditionalFormatting>
  <dataValidations count="1">
    <dataValidation type="list" allowBlank="1" showInputMessage="1" showErrorMessage="1" sqref="G7:G9" xr:uid="{00000000-0002-0000-0700-000000000000}">
      <formula1>$D$13:$D$15</formula1>
    </dataValidation>
  </dataValidations>
  <hyperlinks>
    <hyperlink ref="J4" r:id="rId1" location="page=25" xr:uid="{4E3BA3A0-3911-4C97-BC39-3AF25C30A48E}"/>
  </hyperlinks>
  <printOptions horizontalCentered="1"/>
  <pageMargins left="0.70866141732283472" right="0.70866141732283472" top="1.1666666666666667" bottom="0.74803149606299213" header="0.31496062992125984" footer="0.31496062992125984"/>
  <pageSetup paperSize="8" fitToHeight="0" orientation="landscape" horizontalDpi="300" verticalDpi="300" r:id="rId2"/>
  <headerFooter>
    <oddHeader>&amp;L&amp;"Arial Narrow,Normal"&amp;9&amp;K000000Outil d'évalulation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11A16309-4A0F-4318-A20F-6A66490F7163}">
            <xm:f>NOT(ISERROR(SEARCH("Haute",E7)))</xm:f>
            <xm:f>"Haute"</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9">
    <tabColor rgb="FFDF2626"/>
  </sheetPr>
  <dimension ref="A1:J15"/>
  <sheetViews>
    <sheetView view="pageLayout" zoomScaleNormal="100" workbookViewId="0">
      <selection activeCell="A2" sqref="A2:I2"/>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24" t="s">
        <v>309</v>
      </c>
      <c r="B2" s="625"/>
      <c r="C2" s="625"/>
      <c r="D2" s="625"/>
      <c r="E2" s="625"/>
      <c r="F2" s="625"/>
      <c r="G2" s="625"/>
      <c r="H2" s="625"/>
      <c r="I2" s="625"/>
      <c r="J2" s="214" t="s">
        <v>13</v>
      </c>
    </row>
    <row r="3" spans="1:10" ht="17.25" thickBot="1" x14ac:dyDescent="0.35">
      <c r="A3" s="168"/>
      <c r="B3" s="169"/>
      <c r="C3" s="169"/>
      <c r="D3" s="169"/>
      <c r="E3" s="169"/>
      <c r="F3" s="169"/>
      <c r="G3" s="169"/>
      <c r="H3" s="164"/>
    </row>
    <row r="4" spans="1:10" ht="15" customHeight="1" thickBot="1" x14ac:dyDescent="0.35">
      <c r="A4" s="163"/>
      <c r="B4" s="169"/>
      <c r="C4" s="629" t="s">
        <v>161</v>
      </c>
      <c r="D4" s="630"/>
      <c r="E4" s="630"/>
      <c r="F4" s="630"/>
      <c r="G4" s="630"/>
      <c r="H4" s="631"/>
      <c r="J4" s="215" t="s">
        <v>248</v>
      </c>
    </row>
    <row r="5" spans="1:10" ht="17.25" thickBot="1" x14ac:dyDescent="0.35">
      <c r="A5" s="163"/>
      <c r="B5" s="169"/>
      <c r="C5" s="169"/>
      <c r="D5" s="169"/>
      <c r="E5" s="169"/>
      <c r="F5" s="169"/>
      <c r="G5" s="169"/>
      <c r="H5" s="164"/>
    </row>
    <row r="6" spans="1:10" ht="24.75" customHeight="1" x14ac:dyDescent="0.3">
      <c r="A6" s="163"/>
      <c r="B6" s="163"/>
      <c r="C6" s="220" t="s">
        <v>110</v>
      </c>
      <c r="D6" s="217" t="s">
        <v>151</v>
      </c>
      <c r="E6" s="228" t="s">
        <v>220</v>
      </c>
      <c r="F6" s="219" t="s">
        <v>152</v>
      </c>
      <c r="G6" s="220" t="s">
        <v>259</v>
      </c>
      <c r="H6" s="216" t="s">
        <v>258</v>
      </c>
      <c r="I6" s="220" t="s">
        <v>154</v>
      </c>
      <c r="J6" s="221" t="s">
        <v>155</v>
      </c>
    </row>
    <row r="7" spans="1:10" ht="27" x14ac:dyDescent="0.3">
      <c r="A7" s="163"/>
      <c r="B7" s="163">
        <v>1</v>
      </c>
      <c r="C7" s="191" t="s">
        <v>313</v>
      </c>
      <c r="D7" s="238" t="str" cm="1">
        <f t="array" ref="D7:F9">IF(G!F9:H11=0,"",G!F9:H11)</f>
        <v/>
      </c>
      <c r="E7" s="242" t="str">
        <v/>
      </c>
      <c r="F7" s="239" t="str">
        <v/>
      </c>
      <c r="G7" s="95"/>
      <c r="H7" s="122"/>
      <c r="I7" s="4"/>
      <c r="J7" s="4"/>
    </row>
    <row r="8" spans="1:10" ht="27" x14ac:dyDescent="0.3">
      <c r="A8" s="163"/>
      <c r="B8" s="163">
        <v>2</v>
      </c>
      <c r="C8" s="4" t="s">
        <v>232</v>
      </c>
      <c r="D8" s="238" t="str">
        <v/>
      </c>
      <c r="E8" s="242" t="str">
        <v/>
      </c>
      <c r="F8" s="239" t="str">
        <v/>
      </c>
      <c r="G8" s="95"/>
      <c r="H8" s="122"/>
      <c r="I8" s="4"/>
      <c r="J8" s="4"/>
    </row>
    <row r="9" spans="1:10" ht="23.25" customHeight="1" thickBot="1" x14ac:dyDescent="0.35">
      <c r="A9" s="163"/>
      <c r="B9" s="163">
        <v>3</v>
      </c>
      <c r="C9" s="196" t="s">
        <v>375</v>
      </c>
      <c r="D9" s="240" t="str">
        <v/>
      </c>
      <c r="E9" s="243" t="str">
        <v/>
      </c>
      <c r="F9" s="241" t="str">
        <v/>
      </c>
      <c r="G9" s="126"/>
      <c r="H9" s="124"/>
      <c r="I9" s="4"/>
      <c r="J9" s="4"/>
    </row>
    <row r="10" spans="1:10" x14ac:dyDescent="0.3">
      <c r="B10" s="163"/>
      <c r="C10" s="192" t="s">
        <v>0</v>
      </c>
      <c r="D10" s="180"/>
      <c r="E10" s="180"/>
      <c r="F10" s="180"/>
      <c r="G10" s="181" t="str">
        <f>CONCATENATE(SUM(IF(D7="X",G7,0),IF(D8="X",G8,0),IF(D9="X",G9,0))," sur ",SUM(IF(D7="X",F7,0),IF(D8="X",F8,0),IF(D9="X",F9,0))," points", "  (sur un maximum possible de ", 2*(COUNTIF(D7:D9,"X"))," points) ")</f>
        <v xml:space="preserve">0 sur 0 points  (sur un maximum possible de 0 points) </v>
      </c>
      <c r="H10" s="182"/>
    </row>
    <row r="12" spans="1:10" x14ac:dyDescent="0.3">
      <c r="C12" s="183" t="s">
        <v>117</v>
      </c>
      <c r="D12" s="166"/>
    </row>
    <row r="13" spans="1:10" x14ac:dyDescent="0.3">
      <c r="C13" s="184" t="s">
        <v>156</v>
      </c>
      <c r="D13" s="185">
        <v>2</v>
      </c>
    </row>
    <row r="14" spans="1:10" x14ac:dyDescent="0.3">
      <c r="C14" s="186" t="s">
        <v>157</v>
      </c>
      <c r="D14" s="187">
        <v>1</v>
      </c>
    </row>
    <row r="15" spans="1:10" x14ac:dyDescent="0.3">
      <c r="C15" s="188" t="s">
        <v>158</v>
      </c>
      <c r="D15" s="213">
        <v>0</v>
      </c>
    </row>
  </sheetData>
  <sheetProtection algorithmName="SHA-512" hashValue="UegNnNegr9BACJYLh5lxGyAC7TELiDtFQ/2zyVygKWs8mazxRRLij7+cJ45OLUyj8/MCSkew09At5iVDTKsq+Q==" saltValue="frXKRn96e3Sa7tr+hCRZlg==" spinCount="100000" sheet="1" formatColumns="0" formatRows="0"/>
  <dataConsolidate/>
  <mergeCells count="2">
    <mergeCell ref="A2:I2"/>
    <mergeCell ref="C4:H4"/>
  </mergeCells>
  <phoneticPr fontId="50" type="noConversion"/>
  <conditionalFormatting sqref="E7:E9">
    <cfRule type="containsText" dxfId="71" priority="1" operator="containsText" text="Basse">
      <formula>NOT(ISERROR(SEARCH("Basse",E7)))</formula>
    </cfRule>
    <cfRule type="containsText" dxfId="69" priority="3" operator="containsText" text="Moyenne">
      <formula>NOT(ISERROR(SEARCH("Moyenne",E7)))</formula>
    </cfRule>
  </conditionalFormatting>
  <conditionalFormatting sqref="F7:G9">
    <cfRule type="colorScale" priority="35">
      <colorScale>
        <cfvo type="num" val="$D$15"/>
        <cfvo type="num" val="$D$14"/>
        <cfvo type="num" val="$D$13"/>
        <color rgb="FFF8696B"/>
        <color rgb="FFFFEB84"/>
        <color rgb="FF63BE7B"/>
      </colorScale>
    </cfRule>
  </conditionalFormatting>
  <dataValidations count="1">
    <dataValidation type="list" allowBlank="1" showInputMessage="1" showErrorMessage="1" sqref="G7:G9" xr:uid="{00000000-0002-0000-0800-000000000000}">
      <formula1>$D$13:$D$15</formula1>
    </dataValidation>
  </dataValidations>
  <hyperlinks>
    <hyperlink ref="J4" r:id="rId1" location="page=25" xr:uid="{8978CDAD-11EA-43C0-BA65-AEF1FA3F2114}"/>
  </hyperlinks>
  <printOptions horizontalCentered="1"/>
  <pageMargins left="0.70866141732283472" right="0.70866141732283472" top="1.1666666666666667" bottom="0.74803149606299213" header="0.31496062992125984" footer="0.31496062992125984"/>
  <pageSetup paperSize="8" fitToHeight="0" orientation="landscape" horizontalDpi="300" verticalDpi="300" r:id="rId2"/>
  <headerFooter>
    <oddHeader>&amp;L&amp;"Arial Narrow,Normal"&amp;9&amp;K000000Outil d'évalulation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2261A083-8E66-4565-82CA-BEF3391E27E7}">
            <xm:f>NOT(ISERROR(SEARCH("Haute",E7)))</xm:f>
            <xm:f>"Haute"</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theme="0"/>
  </sheetPr>
  <dimension ref="A1:I19"/>
  <sheetViews>
    <sheetView showGridLines="0" view="pageLayout" zoomScaleNormal="100" zoomScaleSheetLayoutView="100" workbookViewId="0">
      <selection sqref="A1:XFD1048576"/>
    </sheetView>
  </sheetViews>
  <sheetFormatPr baseColWidth="10" defaultColWidth="8.85546875" defaultRowHeight="15" x14ac:dyDescent="0.25"/>
  <cols>
    <col min="1" max="1" width="23.28515625" style="422" customWidth="1"/>
    <col min="3" max="3" width="19" customWidth="1"/>
  </cols>
  <sheetData>
    <row r="1" spans="1:9" ht="71.25" customHeight="1" x14ac:dyDescent="0.25">
      <c r="A1" s="468" t="s">
        <v>385</v>
      </c>
      <c r="B1" s="468"/>
      <c r="C1" s="468"/>
      <c r="D1" s="468"/>
      <c r="E1" s="468"/>
      <c r="F1" s="468"/>
      <c r="G1" s="468"/>
    </row>
    <row r="2" spans="1:9" ht="42.75" customHeight="1" x14ac:dyDescent="0.25">
      <c r="A2" s="464" t="s">
        <v>211</v>
      </c>
      <c r="B2" s="465"/>
      <c r="C2" s="465"/>
      <c r="D2" s="465"/>
      <c r="E2" s="465"/>
      <c r="F2" s="465"/>
      <c r="G2" s="465"/>
    </row>
    <row r="3" spans="1:9" ht="132.75" customHeight="1" x14ac:dyDescent="0.25">
      <c r="A3" s="463" t="s">
        <v>360</v>
      </c>
      <c r="B3" s="463"/>
      <c r="C3" s="463"/>
      <c r="D3" s="463"/>
      <c r="E3" s="463"/>
      <c r="F3" s="463"/>
      <c r="G3" s="463"/>
    </row>
    <row r="4" spans="1:9" ht="39" customHeight="1" x14ac:dyDescent="0.25">
      <c r="A4" s="468" t="s">
        <v>386</v>
      </c>
      <c r="B4" s="468"/>
      <c r="C4" s="468"/>
      <c r="D4" s="468"/>
      <c r="E4" s="468"/>
      <c r="F4" s="468"/>
      <c r="G4" s="468"/>
    </row>
    <row r="5" spans="1:9" ht="15" customHeight="1" x14ac:dyDescent="0.25">
      <c r="A5" s="413" t="s">
        <v>227</v>
      </c>
      <c r="B5" s="412"/>
      <c r="C5" s="412"/>
      <c r="D5" s="414" t="s">
        <v>217</v>
      </c>
      <c r="E5" s="414" t="s">
        <v>216</v>
      </c>
      <c r="F5" s="414" t="s">
        <v>218</v>
      </c>
      <c r="H5" s="2"/>
      <c r="I5" s="2"/>
    </row>
    <row r="6" spans="1:9" ht="15" customHeight="1" x14ac:dyDescent="0.25">
      <c r="A6" s="467" t="s">
        <v>387</v>
      </c>
      <c r="B6" s="467"/>
      <c r="C6" s="467"/>
      <c r="D6" s="467"/>
      <c r="E6" s="467"/>
      <c r="F6" s="467"/>
      <c r="G6" s="467"/>
      <c r="H6" s="2"/>
      <c r="I6" s="2"/>
    </row>
    <row r="7" spans="1:9" ht="18" customHeight="1" x14ac:dyDescent="0.25">
      <c r="A7" s="415" t="s">
        <v>111</v>
      </c>
      <c r="B7" s="416">
        <v>2</v>
      </c>
      <c r="C7" s="2"/>
      <c r="D7" s="2"/>
      <c r="E7" s="2"/>
      <c r="F7" s="2"/>
      <c r="G7" s="2"/>
      <c r="H7" s="2"/>
      <c r="I7" s="2"/>
    </row>
    <row r="8" spans="1:9" ht="18" customHeight="1" x14ac:dyDescent="0.25">
      <c r="A8" s="417" t="s">
        <v>112</v>
      </c>
      <c r="B8" s="418">
        <v>1</v>
      </c>
      <c r="C8" s="2"/>
      <c r="D8" s="2"/>
      <c r="E8" s="2"/>
      <c r="F8" s="2"/>
      <c r="G8" s="2"/>
    </row>
    <row r="9" spans="1:9" ht="18" customHeight="1" x14ac:dyDescent="0.25">
      <c r="A9" s="419" t="s">
        <v>113</v>
      </c>
      <c r="B9" s="420">
        <v>0</v>
      </c>
      <c r="C9" s="2"/>
      <c r="D9" s="2"/>
      <c r="E9" s="2"/>
      <c r="F9" s="2"/>
      <c r="G9" s="2"/>
    </row>
    <row r="10" spans="1:9" ht="6.75" customHeight="1" x14ac:dyDescent="0.25">
      <c r="A10" s="417"/>
      <c r="B10" s="2"/>
      <c r="C10" s="2"/>
      <c r="D10" s="2"/>
      <c r="E10" s="2"/>
      <c r="F10" s="2"/>
      <c r="G10" s="2"/>
    </row>
    <row r="11" spans="1:9" ht="117" customHeight="1" x14ac:dyDescent="0.25">
      <c r="A11" s="468" t="s">
        <v>388</v>
      </c>
      <c r="B11" s="468"/>
      <c r="C11" s="468"/>
      <c r="D11" s="468"/>
      <c r="E11" s="468"/>
      <c r="F11" s="468"/>
      <c r="G11" s="468"/>
    </row>
    <row r="12" spans="1:9" ht="76.5" customHeight="1" x14ac:dyDescent="0.25">
      <c r="A12" s="463" t="s">
        <v>260</v>
      </c>
      <c r="B12" s="463"/>
      <c r="C12" s="463"/>
      <c r="D12" s="463"/>
      <c r="E12" s="463"/>
      <c r="F12" s="463"/>
      <c r="G12" s="463"/>
    </row>
    <row r="13" spans="1:9" ht="54" customHeight="1" x14ac:dyDescent="0.25">
      <c r="A13" s="469" t="s">
        <v>261</v>
      </c>
      <c r="B13" s="463"/>
      <c r="C13" s="463"/>
      <c r="D13" s="463"/>
      <c r="E13" s="463"/>
      <c r="F13" s="463"/>
      <c r="G13" s="463"/>
    </row>
    <row r="14" spans="1:9" ht="130.5" customHeight="1" x14ac:dyDescent="0.25">
      <c r="A14" s="463" t="s">
        <v>228</v>
      </c>
      <c r="B14" s="463"/>
      <c r="C14" s="463"/>
      <c r="D14" s="463"/>
      <c r="E14" s="463"/>
      <c r="F14" s="463"/>
      <c r="G14" s="463"/>
    </row>
    <row r="15" spans="1:9" ht="16.5" x14ac:dyDescent="0.3">
      <c r="A15" s="421" t="s">
        <v>109</v>
      </c>
      <c r="B15" s="5"/>
      <c r="C15" s="5"/>
      <c r="D15" s="5"/>
      <c r="E15" s="5"/>
      <c r="F15" s="5"/>
      <c r="G15" s="5"/>
    </row>
    <row r="16" spans="1:9" ht="72.75" customHeight="1" x14ac:dyDescent="0.25">
      <c r="A16" s="466" t="s">
        <v>210</v>
      </c>
      <c r="B16" s="466"/>
      <c r="C16" s="466"/>
      <c r="D16" s="466"/>
      <c r="E16" s="466"/>
      <c r="F16" s="466"/>
      <c r="G16" s="466"/>
    </row>
    <row r="17" spans="1:7" x14ac:dyDescent="0.25">
      <c r="A17" s="2"/>
      <c r="B17" s="2"/>
      <c r="C17" s="2"/>
      <c r="D17" s="2"/>
      <c r="E17" s="2"/>
      <c r="F17" s="2"/>
      <c r="G17" s="2"/>
    </row>
    <row r="18" spans="1:7" x14ac:dyDescent="0.25">
      <c r="A18" s="2"/>
      <c r="B18" s="2"/>
      <c r="C18" s="2"/>
      <c r="D18" s="2"/>
      <c r="E18" s="2"/>
      <c r="F18" s="2"/>
      <c r="G18" s="2"/>
    </row>
    <row r="19" spans="1:7" x14ac:dyDescent="0.25">
      <c r="A19" s="2"/>
      <c r="B19" s="2"/>
      <c r="C19" s="2"/>
      <c r="D19" s="2"/>
      <c r="E19" s="2"/>
      <c r="F19" s="2"/>
      <c r="G19" s="2"/>
    </row>
  </sheetData>
  <sheetProtection algorithmName="SHA-512" hashValue="I5ooejWahE0I3zuuUsKE498smJYvy3yvbGoAHSuat7b5+fKg3waET82aliirUYjNK5LIMXMuUR56cG9kuaT5Jg==" saltValue="czzXYSmUSq16iNWskWFCRA==" spinCount="100000" sheet="1" formatCells="0" formatColumns="0" formatRows="0" insertColumns="0" insertRows="0" insertHyperlinks="0" selectLockedCells="1"/>
  <mergeCells count="10">
    <mergeCell ref="A14:G14"/>
    <mergeCell ref="A2:G2"/>
    <mergeCell ref="A16:G16"/>
    <mergeCell ref="A6:G6"/>
    <mergeCell ref="A1:G1"/>
    <mergeCell ref="A3:G3"/>
    <mergeCell ref="A11:G11"/>
    <mergeCell ref="A4:G4"/>
    <mergeCell ref="A13:G13"/>
    <mergeCell ref="A12:G12"/>
  </mergeCells>
  <conditionalFormatting sqref="D5:F5">
    <cfRule type="containsText" dxfId="101" priority="1" operator="containsText" text="Basse">
      <formula>NOT(ISERROR(SEARCH("Basse",D5)))</formula>
    </cfRule>
    <cfRule type="containsText" dxfId="99" priority="3" operator="containsText" text="Moyenne">
      <formula>NOT(ISERROR(SEARCH("Moyenne",D5)))</formula>
    </cfRule>
  </conditionalFormatting>
  <printOptions horizontalCentered="1"/>
  <pageMargins left="0.70866141732283472" right="0.70866141732283472" top="1.1811023622047245" bottom="0.74803149606299213" header="0.31496062992125984" footer="0.31496062992125984"/>
  <pageSetup paperSize="9" orientation="portrait" r:id="rId1"/>
  <headerFooter>
    <oddHeader>&amp;L&amp;"Arial Narrow,Normal"&amp;9&amp;K000000Outil d'évalulation v1.1&amp;R&amp;"Arial Narrow,Normal"&amp;G</oddHeader>
    <oddFooter>&amp;L&amp;"Arial Narrow,Normal"&amp;8&amp;F&amp;C&amp;"Arial Narrow,Normal"&amp;8&amp;P/&amp;N&amp;R&amp;"Arial Narrow,Normal"&amp;8&amp;D</oddFooter>
  </headerFooter>
  <legacyDrawingHF r:id="rId2"/>
  <extLst>
    <ext xmlns:x14="http://schemas.microsoft.com/office/spreadsheetml/2009/9/main" uri="{78C0D931-6437-407d-A8EE-F0AAD7539E65}">
      <x14:conditionalFormattings>
        <x14:conditionalFormatting xmlns:xm="http://schemas.microsoft.com/office/excel/2006/main">
          <x14:cfRule type="containsText" priority="2" operator="containsText" id="{0000575E-EB65-4D82-8A37-8E6DE9BC569F}">
            <xm:f>NOT(ISERROR(SEARCH("Haute",D5)))</xm:f>
            <xm:f>"Haute"</xm:f>
            <x14:dxf>
              <fill>
                <patternFill>
                  <bgColor theme="9" tint="-0.24994659260841701"/>
                </patternFill>
              </fill>
            </x14:dxf>
          </x14:cfRule>
          <xm:sqref>D5:F5</xm:sqref>
        </x14:conditionalFormatting>
      </x14:conditionalFormattings>
    </ex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20">
    <tabColor rgb="FFDF2626"/>
  </sheetPr>
  <dimension ref="A1:J14"/>
  <sheetViews>
    <sheetView view="pageLayout" zoomScaleNormal="100" workbookViewId="0">
      <selection activeCell="A2" sqref="A2:I2"/>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24" t="s">
        <v>129</v>
      </c>
      <c r="B2" s="625"/>
      <c r="C2" s="625"/>
      <c r="D2" s="625"/>
      <c r="E2" s="625"/>
      <c r="F2" s="625"/>
      <c r="G2" s="625"/>
      <c r="H2" s="625"/>
      <c r="I2" s="625"/>
      <c r="J2" s="214" t="s">
        <v>14</v>
      </c>
    </row>
    <row r="3" spans="1:10" ht="17.25" thickBot="1" x14ac:dyDescent="0.35">
      <c r="A3" s="168"/>
      <c r="B3" s="169"/>
      <c r="C3" s="169"/>
      <c r="D3" s="169"/>
      <c r="E3" s="169"/>
      <c r="F3" s="169"/>
      <c r="G3" s="169"/>
      <c r="H3" s="164"/>
    </row>
    <row r="4" spans="1:10" ht="15" customHeight="1" thickBot="1" x14ac:dyDescent="0.35">
      <c r="A4" s="163"/>
      <c r="B4" s="169"/>
      <c r="C4" s="629" t="s">
        <v>162</v>
      </c>
      <c r="D4" s="630"/>
      <c r="E4" s="630"/>
      <c r="F4" s="630"/>
      <c r="G4" s="630"/>
      <c r="H4" s="631"/>
      <c r="J4" s="215" t="s">
        <v>248</v>
      </c>
    </row>
    <row r="5" spans="1:10" ht="17.25" thickBot="1" x14ac:dyDescent="0.35">
      <c r="A5" s="163"/>
      <c r="B5" s="169"/>
      <c r="C5" s="169"/>
      <c r="D5" s="169"/>
      <c r="E5" s="169"/>
      <c r="F5" s="169"/>
      <c r="G5" s="169"/>
      <c r="H5" s="164"/>
    </row>
    <row r="6" spans="1:10" ht="24.75" customHeight="1" x14ac:dyDescent="0.3">
      <c r="A6" s="163"/>
      <c r="B6" s="163"/>
      <c r="C6" s="220" t="s">
        <v>110</v>
      </c>
      <c r="D6" s="217" t="s">
        <v>151</v>
      </c>
      <c r="E6" s="228" t="s">
        <v>220</v>
      </c>
      <c r="F6" s="219" t="s">
        <v>152</v>
      </c>
      <c r="G6" s="220" t="s">
        <v>259</v>
      </c>
      <c r="H6" s="216" t="s">
        <v>258</v>
      </c>
      <c r="I6" s="220" t="s">
        <v>154</v>
      </c>
      <c r="J6" s="221" t="s">
        <v>155</v>
      </c>
    </row>
    <row r="7" spans="1:10" ht="27" x14ac:dyDescent="0.3">
      <c r="A7" s="163"/>
      <c r="B7" s="163">
        <v>1</v>
      </c>
      <c r="C7" s="177" t="s">
        <v>364</v>
      </c>
      <c r="D7" s="238" t="str" cm="1">
        <f t="array" ref="D7:F8">IF(G!F12:H13=0,"",G!F12:H13)</f>
        <v/>
      </c>
      <c r="E7" s="242" t="str">
        <v/>
      </c>
      <c r="F7" s="239" t="str">
        <v/>
      </c>
      <c r="G7" s="94"/>
      <c r="H7" s="122"/>
      <c r="I7" s="4"/>
      <c r="J7" s="4"/>
    </row>
    <row r="8" spans="1:10" ht="27.75" thickBot="1" x14ac:dyDescent="0.35">
      <c r="A8" s="163"/>
      <c r="B8" s="163">
        <v>2</v>
      </c>
      <c r="C8" s="211" t="s">
        <v>314</v>
      </c>
      <c r="D8" s="240" t="str">
        <v/>
      </c>
      <c r="E8" s="243" t="str">
        <v/>
      </c>
      <c r="F8" s="241" t="str">
        <v/>
      </c>
      <c r="G8" s="94"/>
      <c r="H8" s="124"/>
      <c r="I8" s="4"/>
      <c r="J8" s="4"/>
    </row>
    <row r="9" spans="1:10" x14ac:dyDescent="0.3">
      <c r="B9" s="163"/>
      <c r="C9" s="192" t="s">
        <v>0</v>
      </c>
      <c r="D9" s="180"/>
      <c r="E9" s="180"/>
      <c r="F9" s="180"/>
      <c r="G9" s="181" t="str">
        <f>CONCATENATE(SUM(IF(D7="X",G7,0),IF(D8="X",G8,0))," sur ",SUM(IF(D7="X",F7,0),IF(D8="X",F8,0))," points","  (sur un maximum possible de ",2*(COUNTIF(D7:D8,"X"))," points)")</f>
        <v>0 sur 0 points  (sur un maximum possible de 0 points)</v>
      </c>
      <c r="H9" s="182"/>
    </row>
    <row r="11" spans="1:10" x14ac:dyDescent="0.3">
      <c r="C11" s="183" t="s">
        <v>117</v>
      </c>
      <c r="D11" s="166"/>
    </row>
    <row r="12" spans="1:10" x14ac:dyDescent="0.3">
      <c r="C12" s="184" t="s">
        <v>156</v>
      </c>
      <c r="D12" s="185">
        <v>2</v>
      </c>
    </row>
    <row r="13" spans="1:10" x14ac:dyDescent="0.3">
      <c r="C13" s="186" t="s">
        <v>157</v>
      </c>
      <c r="D13" s="187">
        <v>1</v>
      </c>
    </row>
    <row r="14" spans="1:10" x14ac:dyDescent="0.3">
      <c r="C14" s="188" t="s">
        <v>158</v>
      </c>
      <c r="D14" s="213">
        <v>0</v>
      </c>
    </row>
  </sheetData>
  <sheetProtection algorithmName="SHA-512" hashValue="oPk7ZkyF9KqD5L1Mg+bU4UphVdwvJKo3Rc5x2OGp2Fa8amg1qD8DhrWE2Ov9fyXg42vU3Z36QCz6budJVYsKug==" saltValue="oQjPOP+5QyNVFhH10b5ZSQ==" spinCount="100000" sheet="1" formatColumns="0" formatRows="0"/>
  <dataConsolidate/>
  <mergeCells count="2">
    <mergeCell ref="C4:H4"/>
    <mergeCell ref="A2:I2"/>
  </mergeCells>
  <phoneticPr fontId="50" type="noConversion"/>
  <conditionalFormatting sqref="E7:E8">
    <cfRule type="containsText" dxfId="68" priority="3" operator="containsText" text="Basse">
      <formula>NOT(ISERROR(SEARCH("Basse",E7)))</formula>
    </cfRule>
    <cfRule type="containsText" dxfId="66" priority="5" operator="containsText" text="Moyenne">
      <formula>NOT(ISERROR(SEARCH("Moyenne",E7)))</formula>
    </cfRule>
  </conditionalFormatting>
  <conditionalFormatting sqref="F7:F8">
    <cfRule type="colorScale" priority="1">
      <colorScale>
        <cfvo type="num" val="$D$13"/>
        <cfvo type="num" val="$D$12"/>
        <cfvo type="num" val="$D$11"/>
        <color rgb="FFF8696B"/>
        <color rgb="FFFFEB84"/>
        <color rgb="FF63BE7B"/>
      </colorScale>
    </cfRule>
  </conditionalFormatting>
  <conditionalFormatting sqref="G7:G8">
    <cfRule type="colorScale" priority="2">
      <colorScale>
        <cfvo type="num" val="$D$13"/>
        <cfvo type="num" val="$D$12"/>
        <cfvo type="num" val="$D$11"/>
        <color rgb="FFF8696B"/>
        <color rgb="FFFFEB84"/>
        <color rgb="FF63BE7B"/>
      </colorScale>
    </cfRule>
  </conditionalFormatting>
  <dataValidations count="1">
    <dataValidation type="list" allowBlank="1" showInputMessage="1" showErrorMessage="1" sqref="G7:G8" xr:uid="{00000000-0002-0000-0900-000000000000}">
      <formula1>$D$12:$D$14</formula1>
    </dataValidation>
  </dataValidations>
  <hyperlinks>
    <hyperlink ref="J4" r:id="rId1" location="page=25" xr:uid="{FF2E886B-6E2B-486F-AA6D-37F9B9ACFB3A}"/>
  </hyperlinks>
  <printOptions horizontalCentered="1"/>
  <pageMargins left="0.70866141732283472" right="0.70866141732283472" top="1.1666666666666667" bottom="0.74803149606299213" header="0.31496062992125984" footer="0.31496062992125984"/>
  <pageSetup paperSize="8" fitToHeight="0" orientation="landscape" horizontalDpi="300" verticalDpi="300" r:id="rId2"/>
  <headerFooter>
    <oddHeader>&amp;L&amp;"Arial Narrow,Normal"&amp;9&amp;K000000Outil d'évalulation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4" operator="containsText" id="{48E83B5F-21C1-4D6E-80A3-5DDFD35201F4}">
            <xm:f>NOT(ISERROR(SEARCH("Haute",E7)))</xm:f>
            <xm:f>"Haute"</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1">
    <tabColor rgb="FFDF2626"/>
    <pageSetUpPr fitToPage="1"/>
  </sheetPr>
  <dimension ref="A1:J13"/>
  <sheetViews>
    <sheetView view="pageLayout" zoomScaleNormal="100" workbookViewId="0">
      <selection activeCell="A2" sqref="A2:I2"/>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24" t="s">
        <v>310</v>
      </c>
      <c r="B2" s="625"/>
      <c r="C2" s="625"/>
      <c r="D2" s="625"/>
      <c r="E2" s="625"/>
      <c r="F2" s="625"/>
      <c r="G2" s="625"/>
      <c r="H2" s="625"/>
      <c r="I2" s="625"/>
      <c r="J2" s="214" t="s">
        <v>15</v>
      </c>
    </row>
    <row r="3" spans="1:10" ht="17.25" thickBot="1" x14ac:dyDescent="0.35">
      <c r="A3" s="168"/>
      <c r="B3" s="169"/>
      <c r="C3" s="169"/>
      <c r="D3" s="169"/>
      <c r="E3" s="169"/>
      <c r="F3" s="169"/>
      <c r="G3" s="169"/>
      <c r="H3" s="164"/>
    </row>
    <row r="4" spans="1:10" ht="15" customHeight="1" thickBot="1" x14ac:dyDescent="0.35">
      <c r="A4" s="163"/>
      <c r="B4" s="169"/>
      <c r="C4" s="626" t="s">
        <v>163</v>
      </c>
      <c r="D4" s="627"/>
      <c r="E4" s="627"/>
      <c r="F4" s="627"/>
      <c r="G4" s="627"/>
      <c r="H4" s="628"/>
      <c r="J4" s="215" t="s">
        <v>248</v>
      </c>
    </row>
    <row r="5" spans="1:10" ht="17.25" thickBot="1" x14ac:dyDescent="0.35">
      <c r="A5" s="163"/>
      <c r="B5" s="169"/>
      <c r="C5" s="169"/>
      <c r="D5" s="169"/>
      <c r="E5" s="169"/>
      <c r="F5" s="169"/>
      <c r="G5" s="169"/>
      <c r="H5" s="164"/>
    </row>
    <row r="6" spans="1:10" x14ac:dyDescent="0.3">
      <c r="A6" s="163"/>
      <c r="B6" s="163"/>
      <c r="C6" s="220" t="s">
        <v>110</v>
      </c>
      <c r="D6" s="217" t="s">
        <v>151</v>
      </c>
      <c r="E6" s="228" t="s">
        <v>220</v>
      </c>
      <c r="F6" s="219" t="s">
        <v>152</v>
      </c>
      <c r="G6" s="220" t="s">
        <v>259</v>
      </c>
      <c r="H6" s="216" t="s">
        <v>258</v>
      </c>
      <c r="I6" s="220" t="s">
        <v>154</v>
      </c>
      <c r="J6" s="221" t="s">
        <v>155</v>
      </c>
    </row>
    <row r="7" spans="1:10" ht="27.75" thickBot="1" x14ac:dyDescent="0.35">
      <c r="A7" s="163"/>
      <c r="B7" s="163">
        <v>1</v>
      </c>
      <c r="C7" s="211" t="s">
        <v>359</v>
      </c>
      <c r="D7" s="240" t="str" cm="1">
        <f t="array" ref="D7:F7">IF(G!F14:H14=0,"",G!F14:H14)</f>
        <v/>
      </c>
      <c r="E7" s="243" t="str">
        <v/>
      </c>
      <c r="F7" s="241" t="str">
        <v/>
      </c>
      <c r="G7" s="94"/>
      <c r="H7" s="127"/>
      <c r="I7" s="4"/>
      <c r="J7" s="4"/>
    </row>
    <row r="8" spans="1:10" x14ac:dyDescent="0.3">
      <c r="B8" s="163"/>
      <c r="C8" s="192" t="s">
        <v>0</v>
      </c>
      <c r="D8" s="180"/>
      <c r="E8" s="180"/>
      <c r="F8" s="180"/>
      <c r="G8" s="181" t="str">
        <f>CONCATENATE(IF(D7="X",G7,0)," sur ",IF(D7="X",F7,0)," points", "  (sur un maximum possible de ", 2*(COUNTIF(D7,"X"))," points) ")</f>
        <v xml:space="preserve">0 sur 0 points  (sur un maximum possible de 0 points) </v>
      </c>
      <c r="H8" s="182"/>
    </row>
    <row r="9" spans="1:10" x14ac:dyDescent="0.3">
      <c r="B9" s="163"/>
    </row>
    <row r="10" spans="1:10" x14ac:dyDescent="0.3">
      <c r="C10" s="183" t="s">
        <v>117</v>
      </c>
      <c r="D10" s="166"/>
    </row>
    <row r="11" spans="1:10" x14ac:dyDescent="0.3">
      <c r="C11" s="184" t="s">
        <v>156</v>
      </c>
      <c r="D11" s="185">
        <v>2</v>
      </c>
    </row>
    <row r="12" spans="1:10" x14ac:dyDescent="0.3">
      <c r="C12" s="186" t="s">
        <v>157</v>
      </c>
      <c r="D12" s="187">
        <v>1</v>
      </c>
    </row>
    <row r="13" spans="1:10" x14ac:dyDescent="0.3">
      <c r="C13" s="188" t="s">
        <v>158</v>
      </c>
      <c r="D13" s="213">
        <v>0</v>
      </c>
    </row>
  </sheetData>
  <sheetProtection algorithmName="SHA-512" hashValue="NMZo1TFibw6N3Gtjp6RDB9qyc+jf9Nt7Y0mpqOeANNZpoY/JoihNr7UExblYVkQaG6VZgnv0jTpIRTZjDz2Z3g==" saltValue="GcH/xtgJnhg3ZnZw2+xSKg==" spinCount="100000" sheet="1" formatColumns="0" formatRows="0"/>
  <dataConsolidate/>
  <mergeCells count="2">
    <mergeCell ref="A2:I2"/>
    <mergeCell ref="C4:H4"/>
  </mergeCells>
  <phoneticPr fontId="50" type="noConversion"/>
  <conditionalFormatting sqref="E7">
    <cfRule type="containsText" dxfId="65" priority="3" operator="containsText" text="Basse">
      <formula>NOT(ISERROR(SEARCH("Basse",E7)))</formula>
    </cfRule>
    <cfRule type="containsText" dxfId="63" priority="5" operator="containsText" text="Moyenne">
      <formula>NOT(ISERROR(SEARCH("Moyenne",E7)))</formula>
    </cfRule>
  </conditionalFormatting>
  <conditionalFormatting sqref="F7:G7">
    <cfRule type="colorScale" priority="1">
      <colorScale>
        <cfvo type="num" val="$D$13"/>
        <cfvo type="num" val="$D$12"/>
        <cfvo type="num" val="$D$11"/>
        <color rgb="FFF8696B"/>
        <color rgb="FFFFEB84"/>
        <color rgb="FF63BE7B"/>
      </colorScale>
    </cfRule>
  </conditionalFormatting>
  <dataValidations count="1">
    <dataValidation type="list" allowBlank="1" showInputMessage="1" showErrorMessage="1" sqref="G7" xr:uid="{DF96B4A5-C99E-438C-A461-7A73E30F0D24}">
      <formula1>$D$11:$D$13</formula1>
    </dataValidation>
  </dataValidations>
  <hyperlinks>
    <hyperlink ref="J4" r:id="rId1" location="page=25" xr:uid="{8889CF61-55A9-435B-8D58-D59160156F49}"/>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4" operator="containsText" id="{A6CEA065-E2CE-4C75-B1C3-D11AD19311B2}">
            <xm:f>NOT(ISERROR(SEARCH("Haute",E7)))</xm:f>
            <xm:f>"Haute"</xm:f>
            <x14:dxf>
              <fill>
                <patternFill>
                  <bgColor theme="9" tint="-0.24994659260841701"/>
                </patternFill>
              </fill>
            </x14:dxf>
          </x14:cfRule>
          <xm:sqref>E7</xm:sqref>
        </x14:conditionalFormatting>
      </x14:conditionalFormattings>
    </ext>
    <ext xmlns:mx="http://schemas.microsoft.com/office/mac/excel/2008/main" uri="{64002731-A6B0-56B0-2670-7721B7C09600}">
      <mx:PLV Mode="1" OnePage="0" WScale="0"/>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22">
    <tabColor rgb="FFDF2626"/>
  </sheetPr>
  <dimension ref="A1:J14"/>
  <sheetViews>
    <sheetView view="pageLayout" zoomScaleNormal="100" workbookViewId="0">
      <selection activeCell="A2" sqref="A2:I2"/>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24" t="s">
        <v>132</v>
      </c>
      <c r="B2" s="625"/>
      <c r="C2" s="625"/>
      <c r="D2" s="625"/>
      <c r="E2" s="625"/>
      <c r="F2" s="625"/>
      <c r="G2" s="625"/>
      <c r="H2" s="625"/>
      <c r="I2" s="625"/>
      <c r="J2" s="214" t="s">
        <v>16</v>
      </c>
    </row>
    <row r="3" spans="1:10" ht="17.25" thickBot="1" x14ac:dyDescent="0.35">
      <c r="A3" s="168"/>
      <c r="B3" s="169"/>
      <c r="C3" s="169"/>
      <c r="D3" s="169"/>
      <c r="E3" s="169"/>
      <c r="F3" s="169"/>
      <c r="G3" s="169"/>
      <c r="H3" s="164"/>
    </row>
    <row r="4" spans="1:10" ht="15" customHeight="1" thickBot="1" x14ac:dyDescent="0.35">
      <c r="A4" s="163"/>
      <c r="B4" s="169"/>
      <c r="C4" s="626" t="s">
        <v>164</v>
      </c>
      <c r="D4" s="627"/>
      <c r="E4" s="627"/>
      <c r="F4" s="627"/>
      <c r="G4" s="627"/>
      <c r="H4" s="628"/>
      <c r="J4" s="215" t="s">
        <v>248</v>
      </c>
    </row>
    <row r="5" spans="1:10" ht="17.25" thickBot="1" x14ac:dyDescent="0.35">
      <c r="A5" s="163"/>
      <c r="B5" s="169"/>
      <c r="C5" s="169"/>
      <c r="D5" s="169"/>
      <c r="E5" s="169"/>
      <c r="F5" s="169"/>
      <c r="G5" s="169"/>
      <c r="H5" s="164"/>
    </row>
    <row r="6" spans="1:10" ht="24.75" customHeight="1" x14ac:dyDescent="0.3">
      <c r="A6" s="163"/>
      <c r="B6" s="163"/>
      <c r="C6" s="220" t="s">
        <v>110</v>
      </c>
      <c r="D6" s="217" t="s">
        <v>151</v>
      </c>
      <c r="E6" s="228" t="s">
        <v>220</v>
      </c>
      <c r="F6" s="219" t="s">
        <v>152</v>
      </c>
      <c r="G6" s="220" t="s">
        <v>259</v>
      </c>
      <c r="H6" s="216" t="s">
        <v>258</v>
      </c>
      <c r="I6" s="220" t="s">
        <v>154</v>
      </c>
      <c r="J6" s="223" t="s">
        <v>155</v>
      </c>
    </row>
    <row r="7" spans="1:10" ht="27" x14ac:dyDescent="0.3">
      <c r="A7" s="163"/>
      <c r="B7" s="163">
        <v>1</v>
      </c>
      <c r="C7" s="177" t="s">
        <v>315</v>
      </c>
      <c r="D7" s="238" t="str" cm="1">
        <f t="array" ref="D7:F8">IF(G!F15:H16=0,"",G!F15:H16)</f>
        <v/>
      </c>
      <c r="E7" s="242" t="str">
        <v/>
      </c>
      <c r="F7" s="239" t="str">
        <v/>
      </c>
      <c r="G7" s="94"/>
      <c r="H7" s="122"/>
      <c r="I7" s="4"/>
      <c r="J7" s="122"/>
    </row>
    <row r="8" spans="1:10" ht="27.75" thickBot="1" x14ac:dyDescent="0.35">
      <c r="A8" s="163"/>
      <c r="B8" s="163">
        <v>2</v>
      </c>
      <c r="C8" s="196" t="s">
        <v>316</v>
      </c>
      <c r="D8" s="240" t="str">
        <v/>
      </c>
      <c r="E8" s="243" t="str">
        <v/>
      </c>
      <c r="F8" s="241" t="str">
        <v/>
      </c>
      <c r="G8" s="94"/>
      <c r="H8" s="124"/>
      <c r="I8" s="4"/>
      <c r="J8" s="122"/>
    </row>
    <row r="9" spans="1:10" x14ac:dyDescent="0.3">
      <c r="B9" s="163"/>
      <c r="C9" s="192" t="s">
        <v>0</v>
      </c>
      <c r="D9" s="180"/>
      <c r="E9" s="180"/>
      <c r="F9" s="180"/>
      <c r="G9" s="181" t="str">
        <f>CONCATENATE(SUM(IF(D7="X",G7,0),IF(D8="X",G8,0))," sur ",SUM(IF(D7="X",F7,0),IF(D8="X",F8,0))," points","  (sur un maximum possible de ",2*(COUNTIF(D7:D8,"X"))," points)")</f>
        <v>0 sur 0 points  (sur un maximum possible de 0 points)</v>
      </c>
      <c r="H9" s="182"/>
    </row>
    <row r="10" spans="1:10" x14ac:dyDescent="0.3">
      <c r="B10" s="163"/>
    </row>
    <row r="11" spans="1:10" x14ac:dyDescent="0.3">
      <c r="C11" s="183" t="s">
        <v>117</v>
      </c>
      <c r="D11" s="166"/>
    </row>
    <row r="12" spans="1:10" x14ac:dyDescent="0.3">
      <c r="C12" s="184" t="s">
        <v>156</v>
      </c>
      <c r="D12" s="185">
        <v>2</v>
      </c>
    </row>
    <row r="13" spans="1:10" x14ac:dyDescent="0.3">
      <c r="C13" s="186" t="s">
        <v>157</v>
      </c>
      <c r="D13" s="187">
        <v>1</v>
      </c>
    </row>
    <row r="14" spans="1:10" x14ac:dyDescent="0.3">
      <c r="C14" s="188" t="s">
        <v>158</v>
      </c>
      <c r="D14" s="213">
        <v>0</v>
      </c>
    </row>
  </sheetData>
  <sheetProtection algorithmName="SHA-512" hashValue="aphGYiC9kb1AuypnLHR880010n7gqRxixG6pWTIoYUq94IRWxn4B9hi9+mndTWVc17Mo1xhpH4YHA+dGpTpdUw==" saltValue="A/+2a4l4v9WitxHQHS0Psg==" spinCount="100000" sheet="1" formatColumns="0" formatRows="0"/>
  <dataConsolidate/>
  <mergeCells count="2">
    <mergeCell ref="A2:I2"/>
    <mergeCell ref="C4:H4"/>
  </mergeCells>
  <phoneticPr fontId="50" type="noConversion"/>
  <conditionalFormatting sqref="E7:E8">
    <cfRule type="containsText" dxfId="62" priority="2" operator="containsText" text="Basse">
      <formula>NOT(ISERROR(SEARCH("Basse",E7)))</formula>
    </cfRule>
    <cfRule type="containsText" dxfId="60" priority="4" operator="containsText" text="Moyenne">
      <formula>NOT(ISERROR(SEARCH("Moyenne",E7)))</formula>
    </cfRule>
  </conditionalFormatting>
  <conditionalFormatting sqref="F7:G8">
    <cfRule type="colorScale" priority="1">
      <colorScale>
        <cfvo type="num" val="$D$14"/>
        <cfvo type="num" val="$D$13"/>
        <cfvo type="num" val="$D$12"/>
        <color rgb="FFF8696B"/>
        <color rgb="FFFFEB84"/>
        <color rgb="FF63BE7B"/>
      </colorScale>
    </cfRule>
  </conditionalFormatting>
  <dataValidations count="1">
    <dataValidation type="list" allowBlank="1" showInputMessage="1" showErrorMessage="1" sqref="G7:G8" xr:uid="{00000000-0002-0000-0B00-000000000000}">
      <formula1>$D$12:$D$14</formula1>
    </dataValidation>
  </dataValidations>
  <hyperlinks>
    <hyperlink ref="J4" r:id="rId1" location="page=25" xr:uid="{CD4913E3-6670-442D-AE2F-6779697328E2}"/>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1FDD236B-B2F2-48AA-8AE7-055EC8C1327A}">
            <xm:f>NOT(ISERROR(SEARCH("Haute",E7)))</xm:f>
            <xm:f>"Haute"</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23">
    <tabColor rgb="FFDF2626"/>
  </sheetPr>
  <dimension ref="A1:J16"/>
  <sheetViews>
    <sheetView view="pageLayout" zoomScaleNormal="100" workbookViewId="0">
      <selection activeCell="A2" sqref="A2:H2"/>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24" t="s">
        <v>311</v>
      </c>
      <c r="B2" s="625"/>
      <c r="C2" s="625"/>
      <c r="D2" s="625"/>
      <c r="E2" s="625"/>
      <c r="F2" s="625"/>
      <c r="G2" s="625"/>
      <c r="H2" s="625"/>
      <c r="I2" s="625"/>
      <c r="J2" s="214" t="s">
        <v>17</v>
      </c>
    </row>
    <row r="3" spans="1:10" ht="17.25" thickBot="1" x14ac:dyDescent="0.35">
      <c r="A3" s="168"/>
      <c r="B3" s="169"/>
      <c r="C3" s="169"/>
      <c r="D3" s="169"/>
      <c r="E3" s="169"/>
      <c r="F3" s="169"/>
      <c r="G3" s="169"/>
      <c r="H3" s="164"/>
    </row>
    <row r="4" spans="1:10" ht="15" customHeight="1" thickBot="1" x14ac:dyDescent="0.35">
      <c r="A4" s="163"/>
      <c r="B4" s="169"/>
      <c r="C4" s="626" t="s">
        <v>165</v>
      </c>
      <c r="D4" s="627"/>
      <c r="E4" s="627"/>
      <c r="F4" s="627"/>
      <c r="G4" s="627"/>
      <c r="H4" s="628"/>
      <c r="J4" s="215" t="s">
        <v>248</v>
      </c>
    </row>
    <row r="5" spans="1:10" ht="17.25" thickBot="1" x14ac:dyDescent="0.35">
      <c r="A5" s="163"/>
      <c r="B5" s="169"/>
      <c r="C5" s="169"/>
      <c r="D5" s="169"/>
      <c r="E5" s="169"/>
      <c r="F5" s="169"/>
      <c r="G5" s="169"/>
      <c r="H5" s="164"/>
    </row>
    <row r="6" spans="1:10" ht="24.75" customHeight="1" x14ac:dyDescent="0.3">
      <c r="A6" s="163"/>
      <c r="B6" s="163"/>
      <c r="C6" s="220" t="s">
        <v>110</v>
      </c>
      <c r="D6" s="224" t="s">
        <v>151</v>
      </c>
      <c r="E6" s="218" t="s">
        <v>220</v>
      </c>
      <c r="F6" s="225" t="s">
        <v>152</v>
      </c>
      <c r="G6" s="220" t="s">
        <v>259</v>
      </c>
      <c r="H6" s="216" t="s">
        <v>258</v>
      </c>
      <c r="I6" s="220" t="s">
        <v>154</v>
      </c>
      <c r="J6" s="221" t="s">
        <v>155</v>
      </c>
    </row>
    <row r="7" spans="1:10" ht="27" x14ac:dyDescent="0.3">
      <c r="A7" s="163"/>
      <c r="B7" s="163">
        <v>1</v>
      </c>
      <c r="C7" s="177" t="s">
        <v>317</v>
      </c>
      <c r="D7" s="238" t="str" cm="1">
        <f t="array" ref="D7:F10">IF(G!F17:H20=0,"",G!F17:H20)</f>
        <v/>
      </c>
      <c r="E7" s="242" t="str">
        <v/>
      </c>
      <c r="F7" s="239" t="str">
        <v/>
      </c>
      <c r="G7" s="95"/>
      <c r="H7" s="122"/>
      <c r="I7" s="4"/>
      <c r="J7" s="4"/>
    </row>
    <row r="8" spans="1:10" ht="27" customHeight="1" x14ac:dyDescent="0.3">
      <c r="A8" s="163"/>
      <c r="B8" s="163">
        <v>2</v>
      </c>
      <c r="C8" s="4" t="s">
        <v>377</v>
      </c>
      <c r="D8" s="238" t="str">
        <v/>
      </c>
      <c r="E8" s="242" t="str">
        <v/>
      </c>
      <c r="F8" s="239" t="str">
        <v/>
      </c>
      <c r="G8" s="95"/>
      <c r="H8" s="122"/>
      <c r="I8" s="4"/>
      <c r="J8" s="4"/>
    </row>
    <row r="9" spans="1:10" ht="27" x14ac:dyDescent="0.3">
      <c r="A9" s="163"/>
      <c r="B9" s="163">
        <v>3</v>
      </c>
      <c r="C9" s="196" t="s">
        <v>233</v>
      </c>
      <c r="D9" s="238" t="str">
        <v/>
      </c>
      <c r="E9" s="242" t="str">
        <v/>
      </c>
      <c r="F9" s="239" t="str">
        <v/>
      </c>
      <c r="G9" s="126"/>
      <c r="H9" s="122"/>
      <c r="I9" s="4"/>
      <c r="J9" s="4"/>
    </row>
    <row r="10" spans="1:10" ht="27.75" thickBot="1" x14ac:dyDescent="0.35">
      <c r="A10" s="163"/>
      <c r="B10" s="163">
        <v>4</v>
      </c>
      <c r="C10" s="196" t="s">
        <v>318</v>
      </c>
      <c r="D10" s="244" t="str">
        <v/>
      </c>
      <c r="E10" s="245" t="str">
        <v/>
      </c>
      <c r="F10" s="246" t="str">
        <v/>
      </c>
      <c r="G10" s="126"/>
      <c r="H10" s="124"/>
      <c r="I10" s="4"/>
      <c r="J10" s="4"/>
    </row>
    <row r="11" spans="1:10" x14ac:dyDescent="0.3">
      <c r="B11" s="163"/>
      <c r="C11" s="192" t="s">
        <v>0</v>
      </c>
      <c r="D11" s="180"/>
      <c r="E11" s="180"/>
      <c r="F11" s="180"/>
      <c r="G11" s="181" t="str">
        <f>CONCATENATE(SUM(IF(D7="X",G7,0),IF(D8="X",G8,0),IF(D9="X",G9,0),IF(D10="X",G10,0))," sur ",SUM(IF(D7="X",F7,0),IF(D8="X",F8,0),IF(D9="X",F9,0),IF(D10="X",F10,0))," points", "  (sur un maximum possible de ", 2*(COUNTIF(D7:D10,"X"))," points) ")</f>
        <v xml:space="preserve">0 sur 0 points  (sur un maximum possible de 0 points) </v>
      </c>
      <c r="H11" s="182"/>
    </row>
    <row r="12" spans="1:10" x14ac:dyDescent="0.3">
      <c r="B12" s="163"/>
    </row>
    <row r="13" spans="1:10" x14ac:dyDescent="0.3">
      <c r="C13" s="183" t="s">
        <v>117</v>
      </c>
      <c r="D13" s="166"/>
      <c r="E13" s="166"/>
    </row>
    <row r="14" spans="1:10" x14ac:dyDescent="0.3">
      <c r="C14" s="184" t="s">
        <v>156</v>
      </c>
      <c r="D14" s="185">
        <v>2</v>
      </c>
      <c r="E14" s="226"/>
    </row>
    <row r="15" spans="1:10" x14ac:dyDescent="0.3">
      <c r="C15" s="186" t="s">
        <v>157</v>
      </c>
      <c r="D15" s="187">
        <v>1</v>
      </c>
      <c r="E15" s="227"/>
    </row>
    <row r="16" spans="1:10" x14ac:dyDescent="0.3">
      <c r="C16" s="188" t="s">
        <v>158</v>
      </c>
      <c r="D16" s="213">
        <v>0</v>
      </c>
      <c r="E16" s="226"/>
    </row>
  </sheetData>
  <sheetProtection algorithmName="SHA-512" hashValue="rT4SnrHfMYVwXJLtUeb2D0+3YKQrZzXht3qTtKy2o1qwtx7iqga8ernM2GfMSF1n6gjok4p4SVM+8lYYNFFVfQ==" saltValue="sZiqd2e1vT2EijkWWB+0nQ==" spinCount="100000" sheet="1" formatColumns="0" formatRows="0"/>
  <dataConsolidate/>
  <mergeCells count="2">
    <mergeCell ref="C4:H4"/>
    <mergeCell ref="A2:I2"/>
  </mergeCells>
  <phoneticPr fontId="50" type="noConversion"/>
  <conditionalFormatting sqref="E7:E10">
    <cfRule type="containsText" dxfId="59" priority="2" operator="containsText" text="Basse">
      <formula>NOT(ISERROR(SEARCH("Basse",E7)))</formula>
    </cfRule>
    <cfRule type="containsText" dxfId="57" priority="4" operator="containsText" text="Moyenne">
      <formula>NOT(ISERROR(SEARCH("Moyenne",E7)))</formula>
    </cfRule>
  </conditionalFormatting>
  <conditionalFormatting sqref="F7:G10">
    <cfRule type="colorScale" priority="1">
      <colorScale>
        <cfvo type="num" val="$D$16"/>
        <cfvo type="num" val="$D$15"/>
        <cfvo type="num" val="$D$14"/>
        <color rgb="FFF8696B"/>
        <color rgb="FFFFEB84"/>
        <color rgb="FF63BE7B"/>
      </colorScale>
    </cfRule>
  </conditionalFormatting>
  <dataValidations count="1">
    <dataValidation type="list" allowBlank="1" showInputMessage="1" showErrorMessage="1" sqref="G7:G10" xr:uid="{00000000-0002-0000-0C00-000000000000}">
      <formula1>$D$14:$D$16</formula1>
    </dataValidation>
  </dataValidations>
  <hyperlinks>
    <hyperlink ref="J4" r:id="rId1" location="page=25" xr:uid="{8E7116CC-54BF-4775-9E58-3AB4FA8C4612}"/>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5609A8AD-C03C-42C5-A49D-528421CCDA18}">
            <xm:f>NOT(ISERROR(SEARCH("Haute",E7)))</xm:f>
            <xm:f>"Haute"</xm:f>
            <x14:dxf>
              <fill>
                <patternFill>
                  <bgColor theme="9" tint="-0.24994659260841701"/>
                </patternFill>
              </fill>
            </x14:dxf>
          </x14:cfRule>
          <xm:sqref>E7:E10</xm:sqref>
        </x14:conditionalFormatting>
      </x14:conditionalFormattings>
    </ext>
    <ext xmlns:mx="http://schemas.microsoft.com/office/mac/excel/2008/main" uri="{64002731-A6B0-56B0-2670-7721B7C09600}">
      <mx:PLV Mode="1" OnePage="0" WScale="0"/>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24">
    <tabColor rgb="FFDF2626"/>
  </sheetPr>
  <dimension ref="A1:J15"/>
  <sheetViews>
    <sheetView view="pageLayout" zoomScaleNormal="100" workbookViewId="0">
      <selection activeCell="A2" sqref="A2:H2"/>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24" t="s">
        <v>312</v>
      </c>
      <c r="B2" s="625"/>
      <c r="C2" s="625"/>
      <c r="D2" s="625"/>
      <c r="E2" s="625"/>
      <c r="F2" s="625"/>
      <c r="G2" s="625"/>
      <c r="H2" s="625"/>
      <c r="I2" s="625"/>
      <c r="J2" s="214" t="s">
        <v>18</v>
      </c>
    </row>
    <row r="3" spans="1:10" ht="17.25" thickBot="1" x14ac:dyDescent="0.35">
      <c r="A3" s="168"/>
      <c r="B3" s="169"/>
      <c r="C3" s="169"/>
      <c r="D3" s="169"/>
      <c r="E3" s="169"/>
      <c r="F3" s="169"/>
      <c r="G3" s="169"/>
      <c r="H3" s="164"/>
    </row>
    <row r="4" spans="1:10" ht="15" customHeight="1" thickBot="1" x14ac:dyDescent="0.35">
      <c r="A4" s="163"/>
      <c r="B4" s="169"/>
      <c r="C4" s="629" t="s">
        <v>200</v>
      </c>
      <c r="D4" s="630"/>
      <c r="E4" s="630"/>
      <c r="F4" s="630"/>
      <c r="G4" s="630"/>
      <c r="H4" s="631"/>
      <c r="J4" s="215" t="s">
        <v>248</v>
      </c>
    </row>
    <row r="5" spans="1:10" ht="17.25" thickBot="1" x14ac:dyDescent="0.35">
      <c r="A5" s="163"/>
      <c r="B5" s="169"/>
      <c r="C5" s="169"/>
      <c r="D5" s="169"/>
      <c r="E5" s="169"/>
      <c r="F5" s="169"/>
      <c r="G5" s="169"/>
      <c r="H5" s="164"/>
    </row>
    <row r="6" spans="1:10" ht="24.75" customHeight="1" x14ac:dyDescent="0.3">
      <c r="A6" s="163"/>
      <c r="B6" s="163"/>
      <c r="C6" s="220" t="s">
        <v>110</v>
      </c>
      <c r="D6" s="217" t="s">
        <v>151</v>
      </c>
      <c r="E6" s="218" t="s">
        <v>220</v>
      </c>
      <c r="F6" s="219" t="s">
        <v>152</v>
      </c>
      <c r="G6" s="220" t="s">
        <v>259</v>
      </c>
      <c r="H6" s="216" t="s">
        <v>258</v>
      </c>
      <c r="I6" s="220" t="s">
        <v>154</v>
      </c>
      <c r="J6" s="223" t="s">
        <v>155</v>
      </c>
    </row>
    <row r="7" spans="1:10" ht="27" x14ac:dyDescent="0.3">
      <c r="A7" s="163"/>
      <c r="B7" s="163">
        <v>1</v>
      </c>
      <c r="C7" s="177" t="s">
        <v>319</v>
      </c>
      <c r="D7" s="238" t="str" cm="1">
        <f t="array" ref="D7:F9">IF(G!F21:H23=0,"",G!F21:H23)</f>
        <v/>
      </c>
      <c r="E7" s="242" t="str">
        <v/>
      </c>
      <c r="F7" s="239" t="str">
        <v/>
      </c>
      <c r="G7" s="95"/>
      <c r="H7" s="122"/>
      <c r="I7" s="4"/>
      <c r="J7" s="122"/>
    </row>
    <row r="8" spans="1:10" ht="27" x14ac:dyDescent="0.3">
      <c r="A8" s="163"/>
      <c r="B8" s="163">
        <v>2</v>
      </c>
      <c r="C8" s="4" t="s">
        <v>320</v>
      </c>
      <c r="D8" s="238" t="str">
        <v/>
      </c>
      <c r="E8" s="242" t="str">
        <v/>
      </c>
      <c r="F8" s="239" t="str">
        <v/>
      </c>
      <c r="G8" s="95"/>
      <c r="H8" s="122"/>
      <c r="I8" s="4"/>
      <c r="J8" s="122"/>
    </row>
    <row r="9" spans="1:10" ht="27.75" thickBot="1" x14ac:dyDescent="0.35">
      <c r="A9" s="163"/>
      <c r="B9" s="163">
        <v>3</v>
      </c>
      <c r="C9" s="196" t="s">
        <v>234</v>
      </c>
      <c r="D9" s="240" t="str">
        <v/>
      </c>
      <c r="E9" s="243" t="str">
        <v/>
      </c>
      <c r="F9" s="241" t="str">
        <v/>
      </c>
      <c r="G9" s="126"/>
      <c r="H9" s="122"/>
      <c r="I9" s="4"/>
      <c r="J9" s="122"/>
    </row>
    <row r="10" spans="1:10" x14ac:dyDescent="0.3">
      <c r="B10" s="163"/>
      <c r="C10" s="192" t="s">
        <v>0</v>
      </c>
      <c r="D10" s="180"/>
      <c r="E10" s="180"/>
      <c r="F10" s="180"/>
      <c r="G10" s="181" t="str">
        <f>CONCATENATE(SUM(IF(D7="X",G7,0),IF(D8="X",G8,0),IF(D9="X",G9,0))," sur ",SUM(IF(D7="X",F7,0),IF(D8="X",F8,0),IF(D9="X",F9,0))," points", "  (sur un maximum possible de ", 2*(COUNTIF(D7:D9,"X"))," points) ")</f>
        <v xml:space="preserve">0 sur 0 points  (sur un maximum possible de 0 points) </v>
      </c>
      <c r="H10" s="182"/>
    </row>
    <row r="11" spans="1:10" x14ac:dyDescent="0.3">
      <c r="B11" s="163"/>
    </row>
    <row r="12" spans="1:10" x14ac:dyDescent="0.3">
      <c r="C12" s="183" t="s">
        <v>117</v>
      </c>
      <c r="D12" s="166"/>
    </row>
    <row r="13" spans="1:10" x14ac:dyDescent="0.3">
      <c r="C13" s="184" t="s">
        <v>156</v>
      </c>
      <c r="D13" s="185">
        <v>2</v>
      </c>
    </row>
    <row r="14" spans="1:10" x14ac:dyDescent="0.3">
      <c r="C14" s="186" t="s">
        <v>157</v>
      </c>
      <c r="D14" s="187">
        <v>1</v>
      </c>
    </row>
    <row r="15" spans="1:10" x14ac:dyDescent="0.3">
      <c r="C15" s="188" t="s">
        <v>158</v>
      </c>
      <c r="D15" s="213">
        <v>0</v>
      </c>
    </row>
  </sheetData>
  <sheetProtection algorithmName="SHA-512" hashValue="32E8RZgBUfki6mlCWCNpN3IT9gy4GfTI9/IwXYz+79ANqDRtWPHpubq86FMYl7xyJC9OaNKYXotM9Ug/+dsEOg==" saltValue="wGszx9CH8wJTxwpvjTKzhQ==" spinCount="100000" sheet="1" formatColumns="0" formatRows="0"/>
  <dataConsolidate/>
  <mergeCells count="2">
    <mergeCell ref="A2:I2"/>
    <mergeCell ref="C4:H4"/>
  </mergeCells>
  <phoneticPr fontId="50" type="noConversion"/>
  <conditionalFormatting sqref="E7:E9">
    <cfRule type="containsText" dxfId="56" priority="1" operator="containsText" text="Basse">
      <formula>NOT(ISERROR(SEARCH("Basse",E7)))</formula>
    </cfRule>
    <cfRule type="containsText" dxfId="54" priority="3" operator="containsText" text="Moyenne">
      <formula>NOT(ISERROR(SEARCH("Moyenne",E7)))</formula>
    </cfRule>
  </conditionalFormatting>
  <conditionalFormatting sqref="F7:G9">
    <cfRule type="colorScale" priority="4">
      <colorScale>
        <cfvo type="num" val="$D$15"/>
        <cfvo type="num" val="$D$14"/>
        <cfvo type="num" val="$D$13"/>
        <color rgb="FFF8696B"/>
        <color rgb="FFFFEB84"/>
        <color rgb="FF63BE7B"/>
      </colorScale>
    </cfRule>
  </conditionalFormatting>
  <dataValidations count="1">
    <dataValidation type="list" allowBlank="1" showInputMessage="1" showErrorMessage="1" sqref="G7:G9" xr:uid="{FF57A71A-D765-4FCB-9138-57232FA50F28}">
      <formula1>$D$13:$D$15</formula1>
    </dataValidation>
  </dataValidations>
  <hyperlinks>
    <hyperlink ref="J4" r:id="rId1" location="page=25" xr:uid="{507DBCC4-8AC3-4E84-A25B-D741ACB323B2}"/>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1B46D313-977D-402F-83BC-CE8746FB0B8D}">
            <xm:f>NOT(ISERROR(SEARCH("Haute",E7)))</xm:f>
            <xm:f>"Haute"</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25">
    <tabColor rgb="FFDF2626"/>
  </sheetPr>
  <dimension ref="A1:J14"/>
  <sheetViews>
    <sheetView view="pageLayout" zoomScaleNormal="100" workbookViewId="0">
      <selection activeCell="D7" sqref="D7:F8"/>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24" t="s">
        <v>133</v>
      </c>
      <c r="B2" s="625"/>
      <c r="C2" s="625"/>
      <c r="D2" s="625"/>
      <c r="E2" s="625"/>
      <c r="F2" s="625"/>
      <c r="G2" s="625"/>
      <c r="H2" s="625"/>
      <c r="I2" s="625"/>
      <c r="J2" s="214" t="s">
        <v>19</v>
      </c>
    </row>
    <row r="3" spans="1:10" ht="17.25" thickBot="1" x14ac:dyDescent="0.35">
      <c r="A3" s="168"/>
      <c r="B3" s="169"/>
      <c r="C3" s="169"/>
      <c r="D3" s="169"/>
      <c r="E3" s="169"/>
      <c r="F3" s="169"/>
      <c r="G3" s="169"/>
      <c r="H3" s="164"/>
    </row>
    <row r="4" spans="1:10" ht="15" customHeight="1" thickBot="1" x14ac:dyDescent="0.35">
      <c r="A4" s="163"/>
      <c r="B4" s="169"/>
      <c r="C4" s="629" t="s">
        <v>166</v>
      </c>
      <c r="D4" s="630"/>
      <c r="E4" s="630"/>
      <c r="F4" s="630"/>
      <c r="G4" s="630"/>
      <c r="H4" s="631"/>
      <c r="J4" s="215" t="s">
        <v>248</v>
      </c>
    </row>
    <row r="5" spans="1:10" ht="17.25" thickBot="1" x14ac:dyDescent="0.35">
      <c r="A5" s="163"/>
      <c r="B5" s="169"/>
      <c r="C5" s="169"/>
      <c r="D5" s="169"/>
      <c r="E5" s="169"/>
      <c r="F5" s="169"/>
      <c r="G5" s="169"/>
      <c r="H5" s="164"/>
    </row>
    <row r="6" spans="1:10" ht="24.75" customHeight="1" x14ac:dyDescent="0.3">
      <c r="A6" s="163"/>
      <c r="B6" s="163"/>
      <c r="C6" s="216" t="s">
        <v>110</v>
      </c>
      <c r="D6" s="217" t="s">
        <v>151</v>
      </c>
      <c r="E6" s="218" t="s">
        <v>220</v>
      </c>
      <c r="F6" s="219" t="s">
        <v>152</v>
      </c>
      <c r="G6" s="220" t="s">
        <v>259</v>
      </c>
      <c r="H6" s="216" t="s">
        <v>258</v>
      </c>
      <c r="I6" s="220" t="s">
        <v>154</v>
      </c>
      <c r="J6" s="221" t="s">
        <v>155</v>
      </c>
    </row>
    <row r="7" spans="1:10" ht="27" x14ac:dyDescent="0.3">
      <c r="A7" s="163"/>
      <c r="B7" s="163">
        <v>1</v>
      </c>
      <c r="C7" s="222" t="s">
        <v>321</v>
      </c>
      <c r="D7" s="238" t="str" cm="1">
        <f t="array" ref="D7:F8">IF(G!F24:H25=0,"",G!F24:H25)</f>
        <v/>
      </c>
      <c r="E7" s="242" t="str">
        <v/>
      </c>
      <c r="F7" s="239" t="str">
        <v/>
      </c>
      <c r="G7" s="94"/>
      <c r="H7" s="122"/>
      <c r="I7" s="4"/>
      <c r="J7" s="4"/>
    </row>
    <row r="8" spans="1:10" ht="27.75" thickBot="1" x14ac:dyDescent="0.35">
      <c r="A8" s="163"/>
      <c r="B8" s="163">
        <v>2</v>
      </c>
      <c r="C8" s="124" t="s">
        <v>235</v>
      </c>
      <c r="D8" s="240" t="str">
        <v/>
      </c>
      <c r="E8" s="243" t="str">
        <v/>
      </c>
      <c r="F8" s="241" t="str">
        <v/>
      </c>
      <c r="G8" s="94"/>
      <c r="H8" s="124"/>
      <c r="I8" s="4"/>
      <c r="J8" s="4"/>
    </row>
    <row r="9" spans="1:10" x14ac:dyDescent="0.3">
      <c r="B9" s="163"/>
      <c r="C9" s="192" t="s">
        <v>0</v>
      </c>
      <c r="D9" s="180"/>
      <c r="E9" s="180"/>
      <c r="F9" s="180"/>
      <c r="G9" s="181" t="str">
        <f>CONCATENATE(SUM(IF(D7="X",G7,0),IF(D8="X",G8,0))," sur ",SUM(IF(D7="X",F7,0),IF(D8="X",F8,0))," points","  (sur un maximum possible de ",2*(COUNTIF(D7:D8,"X"))," points)")</f>
        <v>0 sur 0 points  (sur un maximum possible de 0 points)</v>
      </c>
      <c r="H9" s="182"/>
    </row>
    <row r="10" spans="1:10" x14ac:dyDescent="0.3">
      <c r="B10" s="163"/>
    </row>
    <row r="11" spans="1:10" x14ac:dyDescent="0.3">
      <c r="C11" s="183" t="s">
        <v>117</v>
      </c>
      <c r="D11" s="166"/>
    </row>
    <row r="12" spans="1:10" x14ac:dyDescent="0.3">
      <c r="C12" s="184" t="s">
        <v>156</v>
      </c>
      <c r="D12" s="185">
        <v>2</v>
      </c>
    </row>
    <row r="13" spans="1:10" x14ac:dyDescent="0.3">
      <c r="C13" s="186" t="s">
        <v>157</v>
      </c>
      <c r="D13" s="187">
        <v>1</v>
      </c>
    </row>
    <row r="14" spans="1:10" x14ac:dyDescent="0.3">
      <c r="C14" s="188" t="s">
        <v>158</v>
      </c>
      <c r="D14" s="213">
        <v>0</v>
      </c>
    </row>
  </sheetData>
  <sheetProtection algorithmName="SHA-512" hashValue="JRMLtUpXeT8jyEZDfuv29cb71RhQCziitEgKWYDtBivr6dGcRwOZAN07r+rFXV00QR9t5ICuC1MDgNxjxNKM2g==" saltValue="siVD45/BMfwq0yu4BIqFCw==" spinCount="100000" sheet="1" formatColumns="0" formatRows="0"/>
  <dataConsolidate/>
  <mergeCells count="2">
    <mergeCell ref="A2:I2"/>
    <mergeCell ref="C4:H4"/>
  </mergeCells>
  <phoneticPr fontId="50" type="noConversion"/>
  <conditionalFormatting sqref="E7:E8">
    <cfRule type="containsText" dxfId="53" priority="2" operator="containsText" text="Basse">
      <formula>NOT(ISERROR(SEARCH("Basse",E7)))</formula>
    </cfRule>
    <cfRule type="containsText" dxfId="51" priority="4" operator="containsText" text="Moyenne">
      <formula>NOT(ISERROR(SEARCH("Moyenne",E7)))</formula>
    </cfRule>
  </conditionalFormatting>
  <conditionalFormatting sqref="F7:G8">
    <cfRule type="colorScale" priority="1">
      <colorScale>
        <cfvo type="num" val="$D$14"/>
        <cfvo type="num" val="$D$13"/>
        <cfvo type="num" val="$D$12"/>
        <color rgb="FFF8696B"/>
        <color rgb="FFFFEB84"/>
        <color rgb="FF63BE7B"/>
      </colorScale>
    </cfRule>
  </conditionalFormatting>
  <dataValidations count="1">
    <dataValidation type="list" allowBlank="1" showInputMessage="1" showErrorMessage="1" sqref="G7:G8" xr:uid="{E6C7966C-C2C6-4564-ABA5-63086DBD870A}">
      <formula1>$D$12:$D$14</formula1>
    </dataValidation>
  </dataValidations>
  <hyperlinks>
    <hyperlink ref="J4" r:id="rId1" location="page=25" xr:uid="{D5A86744-3C75-4A0A-8496-D5DCC58AFDAF}"/>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34CC6C9D-5C6C-4478-8F0F-584F123313CD}">
            <xm:f>NOT(ISERROR(SEARCH("Haute",E7)))</xm:f>
            <xm:f>"Haute"</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euil26">
    <tabColor rgb="FF5CBFD9"/>
  </sheetPr>
  <dimension ref="A1:J15"/>
  <sheetViews>
    <sheetView view="pageLayout" zoomScaleNormal="100" workbookViewId="0">
      <selection activeCell="G4" sqref="G4:G6"/>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32" t="s">
        <v>325</v>
      </c>
      <c r="B2" s="633"/>
      <c r="C2" s="633"/>
      <c r="D2" s="633"/>
      <c r="E2" s="633"/>
      <c r="F2" s="633"/>
      <c r="G2" s="633"/>
      <c r="H2" s="633"/>
      <c r="I2" s="633"/>
      <c r="J2" s="203" t="s">
        <v>20</v>
      </c>
    </row>
    <row r="3" spans="1:10" ht="17.25" thickBot="1" x14ac:dyDescent="0.35">
      <c r="A3" s="168"/>
      <c r="B3" s="169"/>
      <c r="C3" s="169"/>
      <c r="D3" s="169"/>
      <c r="E3" s="169"/>
      <c r="F3" s="169"/>
      <c r="G3" s="169"/>
      <c r="H3" s="164"/>
    </row>
    <row r="4" spans="1:10" ht="15" customHeight="1" thickBot="1" x14ac:dyDescent="0.35">
      <c r="A4" s="163"/>
      <c r="B4" s="169"/>
      <c r="C4" s="634" t="s">
        <v>185</v>
      </c>
      <c r="D4" s="635"/>
      <c r="E4" s="635"/>
      <c r="F4" s="635"/>
      <c r="G4" s="635"/>
      <c r="H4" s="636"/>
      <c r="J4" s="204" t="s">
        <v>248</v>
      </c>
    </row>
    <row r="5" spans="1:10" ht="17.25" thickBot="1" x14ac:dyDescent="0.35">
      <c r="A5" s="163"/>
      <c r="B5" s="169"/>
      <c r="C5" s="169"/>
      <c r="D5" s="169"/>
      <c r="E5" s="169"/>
      <c r="F5" s="169"/>
      <c r="G5" s="169"/>
      <c r="H5" s="164"/>
    </row>
    <row r="6" spans="1:10" ht="24.75" customHeight="1" x14ac:dyDescent="0.3">
      <c r="A6" s="163"/>
      <c r="B6" s="163"/>
      <c r="C6" s="205" t="s">
        <v>110</v>
      </c>
      <c r="D6" s="212" t="s">
        <v>151</v>
      </c>
      <c r="E6" s="207" t="s">
        <v>220</v>
      </c>
      <c r="F6" s="208" t="s">
        <v>152</v>
      </c>
      <c r="G6" s="205" t="s">
        <v>259</v>
      </c>
      <c r="H6" s="209" t="s">
        <v>258</v>
      </c>
      <c r="I6" s="205" t="s">
        <v>154</v>
      </c>
      <c r="J6" s="210" t="s">
        <v>155</v>
      </c>
    </row>
    <row r="7" spans="1:10" ht="27" x14ac:dyDescent="0.3">
      <c r="A7" s="163"/>
      <c r="B7" s="163">
        <v>1</v>
      </c>
      <c r="C7" s="177" t="s">
        <v>236</v>
      </c>
      <c r="D7" s="238" t="str" cm="1">
        <f t="array" ref="D7:F9">IF(W!F4:H6="","",W!F4:H6)</f>
        <v/>
      </c>
      <c r="E7" s="242" t="str">
        <v/>
      </c>
      <c r="F7" s="239" t="str">
        <v/>
      </c>
      <c r="G7" s="95"/>
      <c r="H7" s="122"/>
      <c r="I7" s="4"/>
      <c r="J7" s="4"/>
    </row>
    <row r="8" spans="1:10" ht="27" x14ac:dyDescent="0.3">
      <c r="A8" s="163"/>
      <c r="B8" s="163">
        <v>2</v>
      </c>
      <c r="C8" s="191" t="s">
        <v>237</v>
      </c>
      <c r="D8" s="238" t="str">
        <v/>
      </c>
      <c r="E8" s="242" t="str">
        <v/>
      </c>
      <c r="F8" s="239" t="str">
        <v/>
      </c>
      <c r="G8" s="95"/>
      <c r="H8" s="122"/>
      <c r="I8" s="4"/>
      <c r="J8" s="4"/>
    </row>
    <row r="9" spans="1:10" ht="27.75" thickBot="1" x14ac:dyDescent="0.35">
      <c r="A9" s="163"/>
      <c r="B9" s="163">
        <v>3</v>
      </c>
      <c r="C9" s="196" t="s">
        <v>326</v>
      </c>
      <c r="D9" s="240" t="str">
        <v/>
      </c>
      <c r="E9" s="243" t="str">
        <v/>
      </c>
      <c r="F9" s="241" t="str">
        <v/>
      </c>
      <c r="G9" s="126"/>
      <c r="H9" s="124"/>
      <c r="I9" s="4"/>
      <c r="J9" s="4"/>
    </row>
    <row r="10" spans="1:10" x14ac:dyDescent="0.3">
      <c r="B10" s="163"/>
      <c r="C10" s="192" t="s">
        <v>0</v>
      </c>
      <c r="D10" s="180"/>
      <c r="E10" s="180"/>
      <c r="F10" s="180"/>
      <c r="G10" s="181" t="str">
        <f>CONCATENATE(SUM(IF(D7="X",G7,0),IF(D8="X",G8,0),IF(D9="X",G9,0))," sur ",SUM(IF(D7="X",F7,0),IF(D8="X",F8,0),IF(D9="X",F9,0))," points", "  (sur un maximum possible de ", 2*(COUNTIF(D7:D9,"X"))," points) ")</f>
        <v xml:space="preserve">0 sur 0 points  (sur un maximum possible de 0 points) </v>
      </c>
      <c r="H10" s="182"/>
    </row>
    <row r="11" spans="1:10" x14ac:dyDescent="0.3">
      <c r="B11" s="163"/>
    </row>
    <row r="12" spans="1:10" x14ac:dyDescent="0.3">
      <c r="C12" s="183" t="s">
        <v>117</v>
      </c>
      <c r="D12" s="166"/>
    </row>
    <row r="13" spans="1:10" x14ac:dyDescent="0.3">
      <c r="C13" s="184" t="s">
        <v>156</v>
      </c>
      <c r="D13" s="185">
        <v>2</v>
      </c>
    </row>
    <row r="14" spans="1:10" x14ac:dyDescent="0.3">
      <c r="C14" s="186" t="s">
        <v>157</v>
      </c>
      <c r="D14" s="187">
        <v>1</v>
      </c>
    </row>
    <row r="15" spans="1:10" x14ac:dyDescent="0.3">
      <c r="C15" s="188" t="s">
        <v>158</v>
      </c>
      <c r="D15" s="213">
        <v>0</v>
      </c>
    </row>
  </sheetData>
  <sheetProtection algorithmName="SHA-512" hashValue="81KuucUCu7ElVrLmWBQfkL9TpSmfZ1eTQE/5ZpxJ86BpJoOIgL3o4Xo9btbqU1UPhilCm9ahQ9+K/GExIqc9Cg==" saltValue="+ETTmIRt30gvjPBrMBNWdQ==" spinCount="100000" sheet="1" formatColumns="0" formatRows="0"/>
  <dataConsolidate/>
  <mergeCells count="2">
    <mergeCell ref="A2:I2"/>
    <mergeCell ref="C4:H4"/>
  </mergeCells>
  <phoneticPr fontId="50" type="noConversion"/>
  <conditionalFormatting sqref="E7:E9">
    <cfRule type="containsText" dxfId="50" priority="2" operator="containsText" text="Basse">
      <formula>NOT(ISERROR(SEARCH("Basse",E7)))</formula>
    </cfRule>
    <cfRule type="containsText" dxfId="48" priority="4" operator="containsText" text="Moyenne">
      <formula>NOT(ISERROR(SEARCH("Moyenne",E7)))</formula>
    </cfRule>
  </conditionalFormatting>
  <conditionalFormatting sqref="F7:F9">
    <cfRule type="colorScale" priority="1">
      <colorScale>
        <cfvo type="num" val="$D$15"/>
        <cfvo type="num" val="$D$14"/>
        <cfvo type="num" val="$D$13"/>
        <color rgb="FFF8696B"/>
        <color rgb="FFFFEB84"/>
        <color rgb="FF63BE7B"/>
      </colorScale>
    </cfRule>
  </conditionalFormatting>
  <conditionalFormatting sqref="G7:G9">
    <cfRule type="colorScale" priority="5">
      <colorScale>
        <cfvo type="num" val="$D$15"/>
        <cfvo type="num" val="$D$14"/>
        <cfvo type="num" val="$D$13"/>
        <color rgb="FFF8696B"/>
        <color rgb="FFFFEB84"/>
        <color rgb="FF63BE7B"/>
      </colorScale>
    </cfRule>
  </conditionalFormatting>
  <dataValidations count="1">
    <dataValidation type="list" allowBlank="1" showInputMessage="1" showErrorMessage="1" sqref="G7:G9" xr:uid="{9E7E079C-E928-4FF0-B681-E6D27591AE15}">
      <formula1>$D$13:$D$15</formula1>
    </dataValidation>
  </dataValidations>
  <hyperlinks>
    <hyperlink ref="J4" r:id="rId1" location="page=25" xr:uid="{DB9A1170-8738-4569-8B07-7CA354947C48}"/>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5222E139-DE8F-4C09-BD47-1B51EC699CA5}">
            <xm:f>NOT(ISERROR(SEARCH("Haute",E7)))</xm:f>
            <xm:f>"Haute"</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euil27">
    <tabColor rgb="FF5CBFD9"/>
  </sheetPr>
  <dimension ref="A1:J14"/>
  <sheetViews>
    <sheetView view="pageLayout" zoomScaleNormal="100" workbookViewId="0">
      <selection activeCell="G4" sqref="G4:G6"/>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32" t="s">
        <v>327</v>
      </c>
      <c r="B2" s="633"/>
      <c r="C2" s="633"/>
      <c r="D2" s="633"/>
      <c r="E2" s="633"/>
      <c r="F2" s="633"/>
      <c r="G2" s="633"/>
      <c r="H2" s="633"/>
      <c r="I2" s="633"/>
      <c r="J2" s="203" t="s">
        <v>21</v>
      </c>
    </row>
    <row r="3" spans="1:10" ht="17.25" thickBot="1" x14ac:dyDescent="0.35">
      <c r="A3" s="168"/>
      <c r="B3" s="169"/>
      <c r="C3" s="169"/>
      <c r="D3" s="169"/>
      <c r="E3" s="169"/>
      <c r="F3" s="169"/>
      <c r="G3" s="169"/>
      <c r="H3" s="164"/>
    </row>
    <row r="4" spans="1:10" ht="28.5" customHeight="1" thickBot="1" x14ac:dyDescent="0.35">
      <c r="A4" s="163"/>
      <c r="B4" s="169"/>
      <c r="C4" s="634" t="s">
        <v>186</v>
      </c>
      <c r="D4" s="635"/>
      <c r="E4" s="635"/>
      <c r="F4" s="635"/>
      <c r="G4" s="635"/>
      <c r="H4" s="636"/>
      <c r="J4" s="204" t="s">
        <v>248</v>
      </c>
    </row>
    <row r="5" spans="1:10" ht="17.25" thickBot="1" x14ac:dyDescent="0.35">
      <c r="A5" s="163"/>
      <c r="B5" s="169"/>
      <c r="C5" s="169"/>
      <c r="D5" s="169"/>
      <c r="E5" s="169"/>
      <c r="F5" s="169"/>
      <c r="G5" s="169"/>
      <c r="H5" s="164"/>
    </row>
    <row r="6" spans="1:10" ht="24.75" customHeight="1" x14ac:dyDescent="0.3">
      <c r="A6" s="163"/>
      <c r="B6" s="163"/>
      <c r="C6" s="205" t="s">
        <v>110</v>
      </c>
      <c r="D6" s="206" t="s">
        <v>151</v>
      </c>
      <c r="E6" s="207" t="s">
        <v>220</v>
      </c>
      <c r="F6" s="208" t="s">
        <v>152</v>
      </c>
      <c r="G6" s="205" t="s">
        <v>259</v>
      </c>
      <c r="H6" s="209" t="s">
        <v>258</v>
      </c>
      <c r="I6" s="205" t="s">
        <v>154</v>
      </c>
      <c r="J6" s="210" t="s">
        <v>155</v>
      </c>
    </row>
    <row r="7" spans="1:10" ht="27" x14ac:dyDescent="0.3">
      <c r="A7" s="163"/>
      <c r="B7" s="163">
        <v>1</v>
      </c>
      <c r="C7" s="177" t="s">
        <v>328</v>
      </c>
      <c r="D7" s="238" t="str" cm="1">
        <f t="array" ref="D7:F8">IF(W!F7:H8=0,"",W!F7:H8)</f>
        <v/>
      </c>
      <c r="E7" s="242" t="str">
        <v/>
      </c>
      <c r="F7" s="239" t="str">
        <v/>
      </c>
      <c r="G7" s="94"/>
      <c r="H7" s="122"/>
      <c r="I7" s="4"/>
      <c r="J7" s="4"/>
    </row>
    <row r="8" spans="1:10" ht="27.75" thickBot="1" x14ac:dyDescent="0.35">
      <c r="A8" s="163"/>
      <c r="B8" s="163">
        <v>2</v>
      </c>
      <c r="C8" s="4" t="s">
        <v>329</v>
      </c>
      <c r="D8" s="240" t="str">
        <v/>
      </c>
      <c r="E8" s="243" t="str">
        <v/>
      </c>
      <c r="F8" s="241" t="str">
        <v/>
      </c>
      <c r="G8" s="94"/>
      <c r="H8" s="122"/>
      <c r="I8" s="4"/>
      <c r="J8" s="4"/>
    </row>
    <row r="9" spans="1:10" x14ac:dyDescent="0.3">
      <c r="B9" s="163"/>
      <c r="C9" s="192" t="s">
        <v>0</v>
      </c>
      <c r="D9" s="180"/>
      <c r="E9" s="180"/>
      <c r="F9" s="180"/>
      <c r="G9" s="181" t="str">
        <f>CONCATENATE(SUM(IF(D7="X",G7,0),IF(D8="X",G8,0))," sur ",SUM(IF(D7="X",F7,0),IF(D8="X",F8,0))," points","  (sur un maximum possible de ",2*(COUNTIF(D7:D8,"X"))," points)")</f>
        <v>0 sur 0 points  (sur un maximum possible de 0 points)</v>
      </c>
      <c r="H9" s="182"/>
    </row>
    <row r="10" spans="1:10" x14ac:dyDescent="0.3">
      <c r="B10" s="163"/>
    </row>
    <row r="11" spans="1:10" x14ac:dyDescent="0.3">
      <c r="C11" s="183" t="s">
        <v>117</v>
      </c>
      <c r="D11" s="166"/>
    </row>
    <row r="12" spans="1:10" x14ac:dyDescent="0.3">
      <c r="C12" s="184" t="s">
        <v>156</v>
      </c>
      <c r="D12" s="185">
        <v>2</v>
      </c>
    </row>
    <row r="13" spans="1:10" x14ac:dyDescent="0.3">
      <c r="C13" s="186" t="s">
        <v>157</v>
      </c>
      <c r="D13" s="187">
        <v>1</v>
      </c>
    </row>
    <row r="14" spans="1:10" x14ac:dyDescent="0.3">
      <c r="C14" s="195" t="s">
        <v>158</v>
      </c>
      <c r="D14" s="189">
        <v>0</v>
      </c>
    </row>
  </sheetData>
  <sheetProtection algorithmName="SHA-512" hashValue="cGFO7OrK7qNZLfSvO5Ha5F/aUjEbjmi/XMp+0Dk2IVYfm6zaUOAaswGH9uXBqN2rDLUsUzEwIEERk3mqFN88ag==" saltValue="8ZrbYVWqYnA7LvcdKGc0YA==" spinCount="100000" sheet="1" formatColumns="0" formatRows="0"/>
  <dataConsolidate/>
  <mergeCells count="2">
    <mergeCell ref="A2:I2"/>
    <mergeCell ref="C4:H4"/>
  </mergeCells>
  <phoneticPr fontId="50" type="noConversion"/>
  <conditionalFormatting sqref="E7:E8">
    <cfRule type="containsText" dxfId="47" priority="3" operator="containsText" text="Basse">
      <formula>NOT(ISERROR(SEARCH("Basse",E7)))</formula>
    </cfRule>
    <cfRule type="containsText" dxfId="45" priority="5" operator="containsText" text="Moyenne">
      <formula>NOT(ISERROR(SEARCH("Moyenne",E7)))</formula>
    </cfRule>
  </conditionalFormatting>
  <conditionalFormatting sqref="F7:F8">
    <cfRule type="colorScale" priority="1">
      <colorScale>
        <cfvo type="num" val="$D$14"/>
        <cfvo type="num" val="$D$13"/>
        <cfvo type="num" val="$D$12"/>
        <color rgb="FFF8696B"/>
        <color rgb="FFFFEB84"/>
        <color rgb="FF63BE7B"/>
      </colorScale>
    </cfRule>
  </conditionalFormatting>
  <conditionalFormatting sqref="G7:G8">
    <cfRule type="colorScale" priority="2">
      <colorScale>
        <cfvo type="num" val="$D$14"/>
        <cfvo type="num" val="$D$13"/>
        <cfvo type="num" val="$D$12"/>
        <color rgb="FFF8696B"/>
        <color rgb="FFFFEB84"/>
        <color rgb="FF63BE7B"/>
      </colorScale>
    </cfRule>
  </conditionalFormatting>
  <dataValidations count="1">
    <dataValidation type="list" allowBlank="1" showInputMessage="1" showErrorMessage="1" sqref="G7:G8" xr:uid="{A34BCEAD-A826-4436-861E-FBDBBAE45D52}">
      <formula1>$D$12:$D$14</formula1>
    </dataValidation>
  </dataValidations>
  <hyperlinks>
    <hyperlink ref="J4" r:id="rId1" location="page=25" xr:uid="{4A484C23-A8AD-460B-AA98-CB224FF73867}"/>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4" operator="containsText" id="{F7E63508-6DF5-4805-9461-1257F631B857}">
            <xm:f>NOT(ISERROR(SEARCH("Haute",E7)))</xm:f>
            <xm:f>"Haute"</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euil28">
    <tabColor rgb="FF5CBFD9"/>
  </sheetPr>
  <dimension ref="A1:J15"/>
  <sheetViews>
    <sheetView view="pageLayout" zoomScaleNormal="100" workbookViewId="0">
      <selection activeCell="G4" sqref="G4:G6"/>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32" t="s">
        <v>330</v>
      </c>
      <c r="B2" s="633"/>
      <c r="C2" s="633"/>
      <c r="D2" s="633"/>
      <c r="E2" s="633"/>
      <c r="F2" s="633"/>
      <c r="G2" s="633"/>
      <c r="H2" s="633"/>
      <c r="I2" s="633"/>
      <c r="J2" s="203" t="s">
        <v>22</v>
      </c>
    </row>
    <row r="3" spans="1:10" ht="17.25" thickBot="1" x14ac:dyDescent="0.35">
      <c r="A3" s="168"/>
      <c r="B3" s="169"/>
      <c r="C3" s="169"/>
      <c r="D3" s="169"/>
      <c r="E3" s="169"/>
      <c r="F3" s="169"/>
      <c r="G3" s="169"/>
      <c r="H3" s="164"/>
    </row>
    <row r="4" spans="1:10" ht="28.5" customHeight="1" thickBot="1" x14ac:dyDescent="0.35">
      <c r="A4" s="163"/>
      <c r="B4" s="169"/>
      <c r="C4" s="637" t="s">
        <v>391</v>
      </c>
      <c r="D4" s="638"/>
      <c r="E4" s="638"/>
      <c r="F4" s="638"/>
      <c r="G4" s="638"/>
      <c r="H4" s="639"/>
      <c r="J4" s="204" t="s">
        <v>248</v>
      </c>
    </row>
    <row r="5" spans="1:10" ht="17.25" thickBot="1" x14ac:dyDescent="0.35">
      <c r="A5" s="163"/>
      <c r="B5" s="169"/>
      <c r="C5" s="169"/>
      <c r="D5" s="169"/>
      <c r="E5" s="169"/>
      <c r="F5" s="169"/>
      <c r="G5" s="169"/>
      <c r="H5" s="164"/>
    </row>
    <row r="6" spans="1:10" ht="24.75" customHeight="1" x14ac:dyDescent="0.3">
      <c r="A6" s="163"/>
      <c r="B6" s="163"/>
      <c r="C6" s="205" t="s">
        <v>110</v>
      </c>
      <c r="D6" s="206" t="s">
        <v>151</v>
      </c>
      <c r="E6" s="207" t="s">
        <v>220</v>
      </c>
      <c r="F6" s="208" t="s">
        <v>152</v>
      </c>
      <c r="G6" s="205" t="s">
        <v>259</v>
      </c>
      <c r="H6" s="209" t="s">
        <v>258</v>
      </c>
      <c r="I6" s="205" t="s">
        <v>154</v>
      </c>
      <c r="J6" s="210" t="s">
        <v>155</v>
      </c>
    </row>
    <row r="7" spans="1:10" ht="27" x14ac:dyDescent="0.3">
      <c r="A7" s="163"/>
      <c r="B7" s="163">
        <v>1</v>
      </c>
      <c r="C7" s="177" t="s">
        <v>331</v>
      </c>
      <c r="D7" s="238" t="str" cm="1">
        <f t="array" ref="D7:F9">IF(W!F9:H11="","",W!F9:H11)</f>
        <v/>
      </c>
      <c r="E7" s="242" t="str">
        <v/>
      </c>
      <c r="F7" s="239" t="str">
        <v/>
      </c>
      <c r="G7" s="95"/>
      <c r="H7" s="122"/>
      <c r="I7" s="4"/>
      <c r="J7" s="4"/>
    </row>
    <row r="8" spans="1:10" ht="27" x14ac:dyDescent="0.3">
      <c r="A8" s="163"/>
      <c r="B8" s="163">
        <v>2</v>
      </c>
      <c r="C8" s="4" t="s">
        <v>332</v>
      </c>
      <c r="D8" s="238" t="str">
        <v/>
      </c>
      <c r="E8" s="242" t="str">
        <v/>
      </c>
      <c r="F8" s="239" t="str">
        <v/>
      </c>
      <c r="G8" s="95"/>
      <c r="H8" s="122"/>
      <c r="I8" s="4"/>
      <c r="J8" s="4"/>
    </row>
    <row r="9" spans="1:10" ht="27.75" thickBot="1" x14ac:dyDescent="0.35">
      <c r="A9" s="163"/>
      <c r="B9" s="163">
        <v>3</v>
      </c>
      <c r="C9" s="191" t="s">
        <v>238</v>
      </c>
      <c r="D9" s="240" t="str">
        <v/>
      </c>
      <c r="E9" s="243" t="str">
        <v/>
      </c>
      <c r="F9" s="241" t="str">
        <v/>
      </c>
      <c r="G9" s="126"/>
      <c r="H9" s="122"/>
      <c r="I9" s="4"/>
      <c r="J9" s="4"/>
    </row>
    <row r="10" spans="1:10" x14ac:dyDescent="0.3">
      <c r="B10" s="163"/>
      <c r="C10" s="179" t="s">
        <v>0</v>
      </c>
      <c r="D10" s="180"/>
      <c r="E10" s="180"/>
      <c r="F10" s="180"/>
      <c r="G10" s="181" t="str">
        <f>CONCATENATE(SUM(IF(D7="X",G7,0),IF(D8="X",G8,0),IF(D9="X",G9,0))," sur ",SUM(IF(D7="X",F7,0),IF(D8="X",F8,0),IF(D9="X",F9,0))," points", "  (sur un maximum possible de ", 2*(COUNTIF(D7:D9,"X"))," points) ")</f>
        <v xml:space="preserve">0 sur 0 points  (sur un maximum possible de 0 points) </v>
      </c>
      <c r="H10" s="182"/>
    </row>
    <row r="11" spans="1:10" x14ac:dyDescent="0.3">
      <c r="B11" s="163"/>
    </row>
    <row r="12" spans="1:10" x14ac:dyDescent="0.3">
      <c r="C12" s="183" t="s">
        <v>117</v>
      </c>
      <c r="D12" s="166"/>
    </row>
    <row r="13" spans="1:10" x14ac:dyDescent="0.3">
      <c r="C13" s="184" t="s">
        <v>156</v>
      </c>
      <c r="D13" s="185">
        <v>2</v>
      </c>
    </row>
    <row r="14" spans="1:10" x14ac:dyDescent="0.3">
      <c r="C14" s="186" t="s">
        <v>157</v>
      </c>
      <c r="D14" s="187">
        <v>1</v>
      </c>
    </row>
    <row r="15" spans="1:10" x14ac:dyDescent="0.3">
      <c r="C15" s="188" t="s">
        <v>158</v>
      </c>
      <c r="D15" s="189">
        <v>0</v>
      </c>
    </row>
  </sheetData>
  <sheetProtection algorithmName="SHA-512" hashValue="sKRT8dvvVFQ0f8Nw2lWlgBr+PVmCuWeGJ8z9ZvLimKtawYqeBt88ALdmzvfXDPHCmbQa5KFZlm8/YLHgFRmUrQ==" saltValue="H5oaNuBhnq88qT+W8vf1jA==" spinCount="100000" sheet="1" formatColumns="0" formatRows="0"/>
  <dataConsolidate/>
  <mergeCells count="2">
    <mergeCell ref="A2:I2"/>
    <mergeCell ref="C4:H4"/>
  </mergeCells>
  <phoneticPr fontId="50" type="noConversion"/>
  <conditionalFormatting sqref="E7:E9">
    <cfRule type="containsText" dxfId="44" priority="2" operator="containsText" text="Basse">
      <formula>NOT(ISERROR(SEARCH("Basse",E7)))</formula>
    </cfRule>
    <cfRule type="containsText" dxfId="42" priority="4" operator="containsText" text="Moyenne">
      <formula>NOT(ISERROR(SEARCH("Moyenne",E7)))</formula>
    </cfRule>
  </conditionalFormatting>
  <conditionalFormatting sqref="F7:F9">
    <cfRule type="colorScale" priority="1">
      <colorScale>
        <cfvo type="num" val="$D$15"/>
        <cfvo type="num" val="$D$14"/>
        <cfvo type="num" val="$D$13"/>
        <color rgb="FFF8696B"/>
        <color rgb="FFFFEB84"/>
        <color rgb="FF63BE7B"/>
      </colorScale>
    </cfRule>
  </conditionalFormatting>
  <conditionalFormatting sqref="G7:G9">
    <cfRule type="colorScale" priority="5">
      <colorScale>
        <cfvo type="num" val="$D$15"/>
        <cfvo type="num" val="$D$14"/>
        <cfvo type="num" val="$D$13"/>
        <color rgb="FFF8696B"/>
        <color rgb="FFFFEB84"/>
        <color rgb="FF63BE7B"/>
      </colorScale>
    </cfRule>
  </conditionalFormatting>
  <dataValidations count="1">
    <dataValidation type="list" allowBlank="1" showInputMessage="1" showErrorMessage="1" sqref="G7:G9" xr:uid="{5D46D4FF-BAF0-421C-9772-79A74E790D20}">
      <formula1>$D$13:$D$15</formula1>
    </dataValidation>
  </dataValidations>
  <hyperlinks>
    <hyperlink ref="J4" r:id="rId1" location="page=25" xr:uid="{BDC96A90-546D-4DF0-BFCA-894906F994F1}"/>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A60258B8-95E7-4C81-8301-1B24DB96B79A}">
            <xm:f>NOT(ISERROR(SEARCH("Haute",E7)))</xm:f>
            <xm:f>"Haute"</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euil29">
    <tabColor rgb="FF5CBFD9"/>
  </sheetPr>
  <dimension ref="A1:J16"/>
  <sheetViews>
    <sheetView view="pageLayout" zoomScaleNormal="100" workbookViewId="0">
      <selection activeCell="G4" sqref="G4:G6"/>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32" t="s">
        <v>333</v>
      </c>
      <c r="B2" s="633"/>
      <c r="C2" s="633"/>
      <c r="D2" s="633"/>
      <c r="E2" s="633"/>
      <c r="F2" s="633"/>
      <c r="G2" s="633"/>
      <c r="H2" s="633"/>
      <c r="I2" s="633"/>
      <c r="J2" s="203" t="s">
        <v>23</v>
      </c>
    </row>
    <row r="3" spans="1:10" ht="17.25" thickBot="1" x14ac:dyDescent="0.35">
      <c r="A3" s="168"/>
      <c r="B3" s="169"/>
      <c r="C3" s="169"/>
      <c r="D3" s="169"/>
      <c r="E3" s="169"/>
      <c r="F3" s="169"/>
      <c r="G3" s="169"/>
      <c r="H3" s="164"/>
    </row>
    <row r="4" spans="1:10" ht="15" customHeight="1" thickBot="1" x14ac:dyDescent="0.35">
      <c r="A4" s="163"/>
      <c r="B4" s="169"/>
      <c r="C4" s="637" t="s">
        <v>392</v>
      </c>
      <c r="D4" s="638"/>
      <c r="E4" s="638"/>
      <c r="F4" s="638"/>
      <c r="G4" s="638"/>
      <c r="H4" s="639"/>
      <c r="J4" s="204" t="s">
        <v>248</v>
      </c>
    </row>
    <row r="5" spans="1:10" ht="17.25" thickBot="1" x14ac:dyDescent="0.35">
      <c r="A5" s="163"/>
      <c r="B5" s="169"/>
      <c r="C5" s="169"/>
      <c r="D5" s="169"/>
      <c r="E5" s="169"/>
      <c r="F5" s="169"/>
      <c r="G5" s="169"/>
      <c r="H5" s="164"/>
    </row>
    <row r="6" spans="1:10" ht="24.75" customHeight="1" x14ac:dyDescent="0.3">
      <c r="A6" s="163"/>
      <c r="B6" s="163"/>
      <c r="C6" s="205" t="s">
        <v>110</v>
      </c>
      <c r="D6" s="206" t="s">
        <v>151</v>
      </c>
      <c r="E6" s="207" t="s">
        <v>220</v>
      </c>
      <c r="F6" s="208" t="s">
        <v>152</v>
      </c>
      <c r="G6" s="205" t="s">
        <v>259</v>
      </c>
      <c r="H6" s="209" t="s">
        <v>258</v>
      </c>
      <c r="I6" s="205" t="s">
        <v>154</v>
      </c>
      <c r="J6" s="210" t="s">
        <v>155</v>
      </c>
    </row>
    <row r="7" spans="1:10" ht="27" x14ac:dyDescent="0.3">
      <c r="A7" s="163"/>
      <c r="B7" s="163">
        <v>1</v>
      </c>
      <c r="C7" s="177" t="s">
        <v>334</v>
      </c>
      <c r="D7" s="238" t="str" cm="1">
        <f t="array" ref="D7:F10">IF(W!F12:H15=0,"",W!F12:H15)</f>
        <v/>
      </c>
      <c r="E7" s="242" t="str">
        <v/>
      </c>
      <c r="F7" s="239" t="str">
        <v/>
      </c>
      <c r="G7" s="95"/>
      <c r="H7" s="122"/>
      <c r="I7" s="4"/>
      <c r="J7" s="4"/>
    </row>
    <row r="8" spans="1:10" ht="27" x14ac:dyDescent="0.3">
      <c r="A8" s="163"/>
      <c r="B8" s="163">
        <v>2</v>
      </c>
      <c r="C8" s="4" t="s">
        <v>378</v>
      </c>
      <c r="D8" s="238" t="str">
        <v/>
      </c>
      <c r="E8" s="242" t="str">
        <v/>
      </c>
      <c r="F8" s="239" t="str">
        <v/>
      </c>
      <c r="G8" s="95"/>
      <c r="H8" s="122"/>
      <c r="I8" s="4"/>
      <c r="J8" s="4"/>
    </row>
    <row r="9" spans="1:10" ht="27" x14ac:dyDescent="0.3">
      <c r="A9" s="163"/>
      <c r="B9" s="163">
        <v>3</v>
      </c>
      <c r="C9" s="191" t="s">
        <v>335</v>
      </c>
      <c r="D9" s="238" t="str">
        <v/>
      </c>
      <c r="E9" s="242" t="str">
        <v/>
      </c>
      <c r="F9" s="239" t="str">
        <v/>
      </c>
      <c r="G9" s="126"/>
      <c r="H9" s="122"/>
      <c r="I9" s="4"/>
      <c r="J9" s="4"/>
    </row>
    <row r="10" spans="1:10" ht="27.75" thickBot="1" x14ac:dyDescent="0.35">
      <c r="A10" s="163"/>
      <c r="B10" s="163">
        <v>4</v>
      </c>
      <c r="C10" s="196" t="s">
        <v>336</v>
      </c>
      <c r="D10" s="244" t="str">
        <v/>
      </c>
      <c r="E10" s="245" t="str">
        <v/>
      </c>
      <c r="F10" s="246" t="str">
        <v/>
      </c>
      <c r="G10" s="126"/>
      <c r="H10" s="124"/>
      <c r="I10" s="4"/>
      <c r="J10" s="4"/>
    </row>
    <row r="11" spans="1:10" x14ac:dyDescent="0.3">
      <c r="B11" s="163"/>
      <c r="C11" s="192" t="s">
        <v>0</v>
      </c>
      <c r="D11" s="180"/>
      <c r="E11" s="180"/>
      <c r="F11" s="180"/>
      <c r="G11" s="181" t="str">
        <f>CONCATENATE(SUM(IF(D7="X",G7,0),IF(D8="X",G8,0),IF(D9="X",G9,0),IF(D10="X",G10,0))," sur ",SUM(IF(D7="X",F7,0),IF(D8="X",F8,0),IF(D9="X",F9,0),IF(D10="X",F10,0))," points", "  (sur un maximum possible de ", 2*(COUNTIF(D7:D10,"X"))," points) ")</f>
        <v xml:space="preserve">0 sur 0 points  (sur un maximum possible de 0 points) </v>
      </c>
      <c r="H11" s="182"/>
    </row>
    <row r="12" spans="1:10" x14ac:dyDescent="0.3">
      <c r="B12" s="163"/>
    </row>
    <row r="13" spans="1:10" x14ac:dyDescent="0.3">
      <c r="C13" s="183" t="s">
        <v>117</v>
      </c>
      <c r="D13" s="166"/>
    </row>
    <row r="14" spans="1:10" x14ac:dyDescent="0.3">
      <c r="C14" s="184" t="s">
        <v>156</v>
      </c>
      <c r="D14" s="185">
        <v>2</v>
      </c>
    </row>
    <row r="15" spans="1:10" x14ac:dyDescent="0.3">
      <c r="C15" s="186" t="s">
        <v>157</v>
      </c>
      <c r="D15" s="187">
        <v>1</v>
      </c>
    </row>
    <row r="16" spans="1:10" x14ac:dyDescent="0.3">
      <c r="C16" s="188" t="s">
        <v>158</v>
      </c>
      <c r="D16" s="189">
        <v>0</v>
      </c>
    </row>
  </sheetData>
  <sheetProtection algorithmName="SHA-512" hashValue="EF4chRV6dnijCwhkqkvngO91OB9yQ42CHRAoNO45wel8JAAK3gtLzIr8bXFEQINZfDejSMG33PLNFx+kl3XomA==" saltValue="iplAP/Yt6fLbVfFudBdKjQ==" spinCount="100000" sheet="1" formatColumns="0" formatRows="0"/>
  <dataConsolidate/>
  <mergeCells count="2">
    <mergeCell ref="A2:I2"/>
    <mergeCell ref="C4:H4"/>
  </mergeCells>
  <phoneticPr fontId="50" type="noConversion"/>
  <conditionalFormatting sqref="E7:E10">
    <cfRule type="containsText" dxfId="41" priority="2" operator="containsText" text="Basse">
      <formula>NOT(ISERROR(SEARCH("Basse",E7)))</formula>
    </cfRule>
    <cfRule type="containsText" dxfId="39" priority="4" operator="containsText" text="Moyenne">
      <formula>NOT(ISERROR(SEARCH("Moyenne",E7)))</formula>
    </cfRule>
  </conditionalFormatting>
  <conditionalFormatting sqref="F7:G10">
    <cfRule type="colorScale" priority="1">
      <colorScale>
        <cfvo type="num" val="$D$16"/>
        <cfvo type="num" val="$D$15"/>
        <cfvo type="num" val="$D$14"/>
        <color rgb="FFF8696B"/>
        <color rgb="FFFFEB84"/>
        <color rgb="FF63BE7B"/>
      </colorScale>
    </cfRule>
  </conditionalFormatting>
  <dataValidations count="1">
    <dataValidation type="list" allowBlank="1" showInputMessage="1" showErrorMessage="1" sqref="G7:G10" xr:uid="{42C49580-6B3E-4E1B-9400-5ECD04E117B2}">
      <formula1>$D$14:$D$16</formula1>
    </dataValidation>
  </dataValidations>
  <hyperlinks>
    <hyperlink ref="J4" r:id="rId1" location="page=25" xr:uid="{8E9FB182-0276-4C00-B88D-21D1FE66C080}"/>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1CC6A3AB-A524-4C1C-8167-93BC551EAE6C}">
            <xm:f>NOT(ISERROR(SEARCH("Haute",E7)))</xm:f>
            <xm:f>"Haute"</xm:f>
            <x14:dxf>
              <fill>
                <patternFill>
                  <bgColor theme="9" tint="-0.24994659260841701"/>
                </patternFill>
              </fill>
            </x14:dxf>
          </x14:cfRule>
          <xm:sqref>E7:E10</xm:sqref>
        </x14:conditionalFormatting>
      </x14:conditionalFormattings>
    </ext>
    <ext xmlns:mx="http://schemas.microsoft.com/office/mac/excel/2008/main" uri="{64002731-A6B0-56B0-2670-7721B7C09600}">
      <mx:PLV Mode="1"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theme="0" tint="-0.14999847407452621"/>
  </sheetPr>
  <dimension ref="A1:U127"/>
  <sheetViews>
    <sheetView showGridLines="0" view="pageLayout" zoomScaleNormal="90" workbookViewId="0">
      <selection activeCell="C5" sqref="C5:I5"/>
    </sheetView>
  </sheetViews>
  <sheetFormatPr baseColWidth="10" defaultColWidth="9.140625" defaultRowHeight="15" x14ac:dyDescent="0.25"/>
  <cols>
    <col min="1" max="1" width="16.42578125" customWidth="1"/>
    <col min="2" max="2" width="13.28515625" customWidth="1"/>
    <col min="3" max="9" width="12.28515625" customWidth="1"/>
    <col min="10" max="10" width="9.7109375" style="423" customWidth="1"/>
    <col min="11" max="21" width="9.140625" style="423"/>
  </cols>
  <sheetData>
    <row r="1" spans="1:9" ht="15.75" x14ac:dyDescent="0.25">
      <c r="A1" s="36" t="s">
        <v>148</v>
      </c>
      <c r="B1" s="36"/>
      <c r="C1" s="37"/>
      <c r="D1" s="37"/>
      <c r="E1" s="37"/>
      <c r="F1" s="37"/>
      <c r="G1" s="37"/>
      <c r="H1" s="37"/>
      <c r="I1" s="37"/>
    </row>
    <row r="2" spans="1:9" x14ac:dyDescent="0.25">
      <c r="A2" s="37"/>
      <c r="B2" s="37"/>
      <c r="C2" s="37"/>
      <c r="D2" s="37"/>
      <c r="E2" s="37"/>
      <c r="F2" s="37"/>
      <c r="G2" s="37"/>
      <c r="H2" s="37"/>
      <c r="I2" s="37"/>
    </row>
    <row r="3" spans="1:9" ht="15.75" x14ac:dyDescent="0.25">
      <c r="A3" s="478" t="s">
        <v>262</v>
      </c>
      <c r="B3" s="479"/>
      <c r="C3" s="479"/>
      <c r="D3" s="479"/>
      <c r="E3" s="479"/>
      <c r="F3" s="479"/>
      <c r="G3" s="479"/>
      <c r="H3" s="479"/>
      <c r="I3" s="480"/>
    </row>
    <row r="4" spans="1:9" ht="16.5" x14ac:dyDescent="0.25">
      <c r="A4" s="38"/>
      <c r="B4" s="38"/>
      <c r="C4" s="38"/>
      <c r="D4" s="38"/>
      <c r="E4" s="38"/>
      <c r="F4" s="38"/>
      <c r="G4" s="38"/>
      <c r="H4" s="38"/>
      <c r="I4" s="38"/>
    </row>
    <row r="5" spans="1:9" x14ac:dyDescent="0.25">
      <c r="A5" s="133" t="s">
        <v>195</v>
      </c>
      <c r="B5" s="134"/>
      <c r="C5" s="481" t="s">
        <v>149</v>
      </c>
      <c r="D5" s="481"/>
      <c r="E5" s="481"/>
      <c r="F5" s="481"/>
      <c r="G5" s="481"/>
      <c r="H5" s="481"/>
      <c r="I5" s="481"/>
    </row>
    <row r="6" spans="1:9" ht="16.5" x14ac:dyDescent="0.25">
      <c r="A6" s="38"/>
      <c r="B6" s="38"/>
      <c r="C6" s="38"/>
      <c r="D6" s="38"/>
      <c r="E6" s="38"/>
      <c r="F6" s="38"/>
      <c r="G6" s="38"/>
      <c r="H6" s="38"/>
      <c r="I6" s="38"/>
    </row>
    <row r="7" spans="1:9" ht="16.5" x14ac:dyDescent="0.25">
      <c r="A7" s="135" t="s">
        <v>196</v>
      </c>
      <c r="B7" s="136"/>
      <c r="C7" s="137"/>
      <c r="D7" s="135" t="s">
        <v>263</v>
      </c>
      <c r="E7" s="136"/>
      <c r="F7" s="39"/>
      <c r="G7" s="135" t="s">
        <v>264</v>
      </c>
      <c r="H7" s="39"/>
      <c r="I7" s="40"/>
    </row>
    <row r="8" spans="1:9" x14ac:dyDescent="0.25">
      <c r="A8" s="138" t="s">
        <v>265</v>
      </c>
      <c r="B8" s="139"/>
      <c r="C8" s="140"/>
      <c r="D8" s="138" t="s">
        <v>266</v>
      </c>
      <c r="E8" s="141"/>
      <c r="F8" s="142"/>
      <c r="G8" s="143" t="s">
        <v>267</v>
      </c>
      <c r="H8" s="139"/>
      <c r="I8" s="140"/>
    </row>
    <row r="9" spans="1:9" x14ac:dyDescent="0.25">
      <c r="A9" s="138" t="s">
        <v>268</v>
      </c>
      <c r="B9" s="139"/>
      <c r="C9" s="140"/>
      <c r="D9" s="138" t="s">
        <v>269</v>
      </c>
      <c r="E9" s="141"/>
      <c r="F9" s="142"/>
      <c r="G9" s="143" t="s">
        <v>270</v>
      </c>
      <c r="H9" s="139"/>
      <c r="I9" s="140"/>
    </row>
    <row r="10" spans="1:9" x14ac:dyDescent="0.25">
      <c r="A10" s="138" t="s">
        <v>271</v>
      </c>
      <c r="B10" s="139"/>
      <c r="C10" s="140"/>
      <c r="D10" s="138"/>
      <c r="E10" s="141"/>
      <c r="F10" s="141"/>
      <c r="G10" s="143" t="s">
        <v>272</v>
      </c>
      <c r="H10" s="139"/>
      <c r="I10" s="140"/>
    </row>
    <row r="11" spans="1:9" x14ac:dyDescent="0.25">
      <c r="A11" s="138" t="s">
        <v>273</v>
      </c>
      <c r="B11" s="139"/>
      <c r="C11" s="140"/>
      <c r="D11" s="138"/>
      <c r="E11" s="141"/>
      <c r="F11" s="141"/>
      <c r="G11" s="138" t="s">
        <v>274</v>
      </c>
      <c r="H11" s="139"/>
      <c r="I11" s="140"/>
    </row>
    <row r="12" spans="1:9" x14ac:dyDescent="0.25">
      <c r="A12" s="144"/>
      <c r="B12" s="145"/>
      <c r="C12" s="146"/>
      <c r="D12" s="144"/>
      <c r="E12" s="145"/>
      <c r="F12" s="145"/>
      <c r="G12" s="144" t="s">
        <v>295</v>
      </c>
      <c r="H12" s="145"/>
      <c r="I12" s="147"/>
    </row>
    <row r="13" spans="1:9" ht="16.5" x14ac:dyDescent="0.25">
      <c r="A13" s="14"/>
      <c r="B13" s="14"/>
      <c r="C13" s="14"/>
      <c r="D13" s="14"/>
      <c r="E13" s="14"/>
      <c r="F13" s="14"/>
      <c r="G13" s="14"/>
      <c r="H13" s="14"/>
      <c r="I13" s="14"/>
    </row>
    <row r="14" spans="1:9" s="423" customFormat="1" x14ac:dyDescent="0.25">
      <c r="A14" s="424" t="s">
        <v>197</v>
      </c>
      <c r="B14" s="425"/>
      <c r="C14" s="426"/>
      <c r="D14" s="426"/>
      <c r="E14" s="426"/>
      <c r="F14" s="426"/>
      <c r="G14" s="426"/>
      <c r="H14" s="426"/>
      <c r="I14" s="427"/>
    </row>
    <row r="15" spans="1:9" s="423" customFormat="1" x14ac:dyDescent="0.25">
      <c r="A15" s="482"/>
      <c r="B15" s="483"/>
      <c r="C15" s="483"/>
      <c r="D15" s="483"/>
      <c r="E15" s="483"/>
      <c r="F15" s="483"/>
      <c r="G15" s="483"/>
      <c r="H15" s="483"/>
      <c r="I15" s="484"/>
    </row>
    <row r="16" spans="1:9" s="423" customFormat="1" x14ac:dyDescent="0.25">
      <c r="A16" s="485"/>
      <c r="B16" s="473"/>
      <c r="C16" s="473"/>
      <c r="D16" s="473"/>
      <c r="E16" s="473"/>
      <c r="F16" s="473"/>
      <c r="G16" s="473"/>
      <c r="H16" s="473"/>
      <c r="I16" s="474"/>
    </row>
    <row r="17" spans="1:9" s="423" customFormat="1" x14ac:dyDescent="0.25">
      <c r="A17" s="485"/>
      <c r="B17" s="473"/>
      <c r="C17" s="473"/>
      <c r="D17" s="473"/>
      <c r="E17" s="473"/>
      <c r="F17" s="473"/>
      <c r="G17" s="473"/>
      <c r="H17" s="473"/>
      <c r="I17" s="474"/>
    </row>
    <row r="18" spans="1:9" s="423" customFormat="1" x14ac:dyDescent="0.25">
      <c r="A18" s="485"/>
      <c r="B18" s="473"/>
      <c r="C18" s="473"/>
      <c r="D18" s="473"/>
      <c r="E18" s="473"/>
      <c r="F18" s="473"/>
      <c r="G18" s="473"/>
      <c r="H18" s="473"/>
      <c r="I18" s="474"/>
    </row>
    <row r="19" spans="1:9" s="423" customFormat="1" x14ac:dyDescent="0.25">
      <c r="A19" s="486"/>
      <c r="B19" s="487"/>
      <c r="C19" s="487"/>
      <c r="D19" s="487"/>
      <c r="E19" s="487"/>
      <c r="F19" s="487"/>
      <c r="G19" s="487"/>
      <c r="H19" s="487"/>
      <c r="I19" s="488"/>
    </row>
    <row r="20" spans="1:9" s="423" customFormat="1" x14ac:dyDescent="0.25">
      <c r="A20" s="428"/>
      <c r="B20" s="428"/>
      <c r="C20" s="428"/>
      <c r="D20" s="428"/>
      <c r="E20" s="428"/>
      <c r="F20" s="428"/>
      <c r="G20" s="428"/>
      <c r="H20" s="428"/>
      <c r="I20" s="428"/>
    </row>
    <row r="21" spans="1:9" s="423" customFormat="1" ht="14.25" customHeight="1" x14ac:dyDescent="0.25">
      <c r="A21" s="429" t="s">
        <v>275</v>
      </c>
      <c r="B21" s="430"/>
      <c r="C21" s="427"/>
      <c r="D21" s="489"/>
      <c r="E21" s="490"/>
      <c r="F21" s="490"/>
      <c r="G21" s="490"/>
      <c r="H21" s="490"/>
      <c r="I21" s="491"/>
    </row>
    <row r="22" spans="1:9" s="423" customFormat="1" x14ac:dyDescent="0.25">
      <c r="A22" s="431"/>
      <c r="B22" s="431"/>
      <c r="C22" s="428"/>
      <c r="D22" s="428"/>
      <c r="E22" s="428"/>
      <c r="F22" s="428"/>
      <c r="G22" s="428"/>
      <c r="H22" s="428"/>
      <c r="I22" s="428"/>
    </row>
    <row r="23" spans="1:9" s="423" customFormat="1" x14ac:dyDescent="0.25">
      <c r="A23" s="424" t="s">
        <v>198</v>
      </c>
      <c r="B23" s="425"/>
      <c r="C23" s="432"/>
      <c r="D23" s="470"/>
      <c r="E23" s="471"/>
      <c r="F23" s="471"/>
      <c r="G23" s="471"/>
      <c r="H23" s="471"/>
      <c r="I23" s="472"/>
    </row>
    <row r="24" spans="1:9" s="423" customFormat="1" x14ac:dyDescent="0.25">
      <c r="A24" s="424" t="s">
        <v>276</v>
      </c>
      <c r="B24" s="425"/>
      <c r="C24" s="432"/>
      <c r="D24" s="470"/>
      <c r="E24" s="471"/>
      <c r="F24" s="471"/>
      <c r="G24" s="471"/>
      <c r="H24" s="471"/>
      <c r="I24" s="472"/>
    </row>
    <row r="25" spans="1:9" s="423" customFormat="1" x14ac:dyDescent="0.25">
      <c r="A25" s="433" t="s">
        <v>277</v>
      </c>
      <c r="B25" s="434"/>
      <c r="C25" s="434"/>
      <c r="D25" s="435" t="s">
        <v>278</v>
      </c>
      <c r="E25" s="436"/>
      <c r="F25" s="437"/>
      <c r="G25" s="435" t="s">
        <v>279</v>
      </c>
      <c r="H25" s="438"/>
      <c r="I25" s="439"/>
    </row>
    <row r="26" spans="1:9" s="423" customFormat="1" x14ac:dyDescent="0.25">
      <c r="A26" s="440"/>
      <c r="B26" s="441"/>
      <c r="C26" s="441"/>
      <c r="D26" s="442">
        <v>1</v>
      </c>
      <c r="E26" s="473"/>
      <c r="F26" s="474"/>
      <c r="G26" s="475"/>
      <c r="H26" s="476"/>
      <c r="I26" s="477"/>
    </row>
    <row r="27" spans="1:9" s="423" customFormat="1" x14ac:dyDescent="0.25">
      <c r="A27" s="440"/>
      <c r="B27" s="441"/>
      <c r="C27" s="441"/>
      <c r="D27" s="442">
        <v>2</v>
      </c>
      <c r="E27" s="473"/>
      <c r="F27" s="474"/>
      <c r="G27" s="475"/>
      <c r="H27" s="476"/>
      <c r="I27" s="477"/>
    </row>
    <row r="28" spans="1:9" s="423" customFormat="1" x14ac:dyDescent="0.25">
      <c r="A28" s="440"/>
      <c r="B28" s="441"/>
      <c r="C28" s="441"/>
      <c r="D28" s="442">
        <v>3</v>
      </c>
      <c r="E28" s="473"/>
      <c r="F28" s="474"/>
      <c r="G28" s="475"/>
      <c r="H28" s="476"/>
      <c r="I28" s="477"/>
    </row>
    <row r="29" spans="1:9" s="423" customFormat="1" x14ac:dyDescent="0.25">
      <c r="A29" s="440"/>
      <c r="B29" s="441"/>
      <c r="C29" s="441"/>
      <c r="D29" s="442">
        <v>4</v>
      </c>
      <c r="E29" s="473"/>
      <c r="F29" s="474"/>
      <c r="G29" s="475"/>
      <c r="H29" s="476"/>
      <c r="I29" s="477"/>
    </row>
    <row r="30" spans="1:9" s="423" customFormat="1" x14ac:dyDescent="0.25">
      <c r="A30" s="443"/>
      <c r="B30" s="444"/>
      <c r="C30" s="444"/>
      <c r="D30" s="445">
        <v>5</v>
      </c>
      <c r="E30" s="487"/>
      <c r="F30" s="488"/>
      <c r="G30" s="492"/>
      <c r="H30" s="493"/>
      <c r="I30" s="494"/>
    </row>
    <row r="31" spans="1:9" s="423" customFormat="1" x14ac:dyDescent="0.25">
      <c r="A31" s="431"/>
      <c r="B31" s="431"/>
      <c r="C31" s="428"/>
      <c r="D31" s="428"/>
      <c r="E31" s="428"/>
      <c r="F31" s="428"/>
      <c r="G31" s="428"/>
      <c r="H31" s="428"/>
      <c r="I31" s="428"/>
    </row>
    <row r="32" spans="1:9" s="423" customFormat="1" x14ac:dyDescent="0.25">
      <c r="A32" s="435" t="s">
        <v>280</v>
      </c>
      <c r="B32" s="436"/>
      <c r="C32" s="446"/>
      <c r="D32" s="497"/>
      <c r="E32" s="498"/>
      <c r="F32" s="498"/>
      <c r="G32" s="498"/>
      <c r="H32" s="498"/>
      <c r="I32" s="499"/>
    </row>
    <row r="33" spans="1:9" s="423" customFormat="1" x14ac:dyDescent="0.25">
      <c r="A33" s="447" t="s">
        <v>281</v>
      </c>
      <c r="B33" s="448"/>
      <c r="C33" s="431"/>
      <c r="D33" s="475"/>
      <c r="E33" s="476"/>
      <c r="F33" s="476"/>
      <c r="G33" s="476"/>
      <c r="H33" s="476"/>
      <c r="I33" s="477"/>
    </row>
    <row r="34" spans="1:9" s="423" customFormat="1" x14ac:dyDescent="0.25">
      <c r="A34" s="447" t="s">
        <v>282</v>
      </c>
      <c r="B34" s="448"/>
      <c r="C34" s="449"/>
      <c r="D34" s="500"/>
      <c r="E34" s="501"/>
      <c r="F34" s="501"/>
      <c r="G34" s="501"/>
      <c r="H34" s="501"/>
      <c r="I34" s="502"/>
    </row>
    <row r="35" spans="1:9" s="423" customFormat="1" x14ac:dyDescent="0.25">
      <c r="A35" s="433" t="s">
        <v>283</v>
      </c>
      <c r="B35" s="434"/>
      <c r="C35" s="434"/>
      <c r="D35" s="435" t="s">
        <v>284</v>
      </c>
      <c r="E35" s="438"/>
      <c r="F35" s="437"/>
      <c r="G35" s="435" t="s">
        <v>285</v>
      </c>
      <c r="H35" s="438"/>
      <c r="I35" s="439"/>
    </row>
    <row r="36" spans="1:9" s="423" customFormat="1" x14ac:dyDescent="0.25">
      <c r="A36" s="440"/>
      <c r="B36" s="441"/>
      <c r="C36" s="441"/>
      <c r="D36" s="450" t="s">
        <v>286</v>
      </c>
      <c r="E36" s="451" t="s">
        <v>287</v>
      </c>
      <c r="F36" s="452" t="s">
        <v>288</v>
      </c>
      <c r="G36" s="450" t="s">
        <v>286</v>
      </c>
      <c r="H36" s="451" t="s">
        <v>287</v>
      </c>
      <c r="I36" s="452" t="s">
        <v>288</v>
      </c>
    </row>
    <row r="37" spans="1:9" s="423" customFormat="1" x14ac:dyDescent="0.25">
      <c r="A37" s="440"/>
      <c r="B37" s="441"/>
      <c r="C37" s="441"/>
      <c r="D37" s="148"/>
      <c r="E37" s="149"/>
      <c r="F37" s="150"/>
      <c r="G37" s="148"/>
      <c r="H37" s="149"/>
      <c r="I37" s="150"/>
    </row>
    <row r="38" spans="1:9" s="423" customFormat="1" x14ac:dyDescent="0.25">
      <c r="A38" s="440"/>
      <c r="B38" s="441"/>
      <c r="C38" s="441"/>
      <c r="D38" s="148"/>
      <c r="E38" s="149"/>
      <c r="F38" s="150"/>
      <c r="G38" s="148"/>
      <c r="H38" s="149"/>
      <c r="I38" s="150"/>
    </row>
    <row r="39" spans="1:9" s="423" customFormat="1" x14ac:dyDescent="0.25">
      <c r="A39" s="440"/>
      <c r="B39" s="441"/>
      <c r="C39" s="441"/>
      <c r="D39" s="148"/>
      <c r="E39" s="149"/>
      <c r="F39" s="150"/>
      <c r="G39" s="148"/>
      <c r="H39" s="149"/>
      <c r="I39" s="150"/>
    </row>
    <row r="40" spans="1:9" s="423" customFormat="1" x14ac:dyDescent="0.25">
      <c r="A40" s="440"/>
      <c r="B40" s="441"/>
      <c r="C40" s="441"/>
      <c r="D40" s="148"/>
      <c r="E40" s="149"/>
      <c r="F40" s="150"/>
      <c r="G40" s="148"/>
      <c r="H40" s="149"/>
      <c r="I40" s="150"/>
    </row>
    <row r="41" spans="1:9" s="423" customFormat="1" x14ac:dyDescent="0.25">
      <c r="A41" s="443"/>
      <c r="B41" s="444"/>
      <c r="C41" s="444"/>
      <c r="D41" s="89"/>
      <c r="E41" s="131"/>
      <c r="F41" s="132"/>
      <c r="G41" s="89"/>
      <c r="H41" s="131"/>
      <c r="I41" s="132"/>
    </row>
    <row r="42" spans="1:9" s="423" customFormat="1" x14ac:dyDescent="0.25">
      <c r="A42" s="431"/>
      <c r="B42" s="431"/>
      <c r="C42" s="428"/>
      <c r="D42" s="428"/>
      <c r="E42" s="428"/>
      <c r="F42" s="428"/>
      <c r="G42" s="428"/>
      <c r="H42" s="428"/>
      <c r="I42" s="428"/>
    </row>
    <row r="43" spans="1:9" s="423" customFormat="1" x14ac:dyDescent="0.25">
      <c r="A43" s="453" t="s">
        <v>289</v>
      </c>
      <c r="B43" s="424"/>
      <c r="C43" s="454"/>
      <c r="D43" s="503"/>
      <c r="E43" s="504"/>
      <c r="F43" s="504"/>
      <c r="G43" s="504"/>
      <c r="H43" s="504"/>
      <c r="I43" s="427" t="s">
        <v>290</v>
      </c>
    </row>
    <row r="44" spans="1:9" s="423" customFormat="1" x14ac:dyDescent="0.25">
      <c r="A44" s="453" t="s">
        <v>291</v>
      </c>
      <c r="B44" s="424"/>
      <c r="C44" s="454"/>
      <c r="D44" s="503"/>
      <c r="E44" s="504"/>
      <c r="F44" s="504"/>
      <c r="G44" s="504"/>
      <c r="H44" s="504"/>
      <c r="I44" s="427" t="s">
        <v>290</v>
      </c>
    </row>
    <row r="45" spans="1:9" s="423" customFormat="1" x14ac:dyDescent="0.25">
      <c r="A45" s="448"/>
      <c r="B45" s="448"/>
      <c r="C45" s="455"/>
      <c r="D45" s="455"/>
      <c r="E45" s="455"/>
      <c r="F45" s="455"/>
      <c r="G45" s="455"/>
      <c r="H45" s="455"/>
      <c r="I45" s="431"/>
    </row>
    <row r="46" spans="1:9" s="423" customFormat="1" x14ac:dyDescent="0.25">
      <c r="A46" s="453" t="s">
        <v>292</v>
      </c>
      <c r="B46" s="424"/>
      <c r="C46" s="456"/>
      <c r="D46" s="495"/>
      <c r="E46" s="496"/>
      <c r="F46" s="496"/>
      <c r="G46" s="496"/>
      <c r="H46" s="496"/>
      <c r="I46" s="427" t="s">
        <v>150</v>
      </c>
    </row>
    <row r="47" spans="1:9" s="423" customFormat="1" ht="16.5" x14ac:dyDescent="0.25">
      <c r="A47" s="457"/>
      <c r="B47" s="457"/>
      <c r="C47" s="457"/>
      <c r="D47" s="457"/>
      <c r="E47" s="457"/>
      <c r="F47" s="457"/>
      <c r="G47" s="457"/>
      <c r="H47" s="457"/>
      <c r="I47" s="457"/>
    </row>
    <row r="48" spans="1:9" s="423" customFormat="1" x14ac:dyDescent="0.25">
      <c r="A48" s="424" t="s">
        <v>293</v>
      </c>
      <c r="B48" s="425"/>
      <c r="C48" s="426"/>
      <c r="D48" s="426"/>
      <c r="E48" s="426"/>
      <c r="F48" s="426"/>
      <c r="G48" s="426"/>
      <c r="H48" s="426"/>
      <c r="I48" s="427"/>
    </row>
    <row r="49" spans="1:9" s="423" customFormat="1" x14ac:dyDescent="0.25">
      <c r="A49" s="482"/>
      <c r="B49" s="483"/>
      <c r="C49" s="483"/>
      <c r="D49" s="483"/>
      <c r="E49" s="483"/>
      <c r="F49" s="483"/>
      <c r="G49" s="483"/>
      <c r="H49" s="483"/>
      <c r="I49" s="484"/>
    </row>
    <row r="50" spans="1:9" s="423" customFormat="1" x14ac:dyDescent="0.25">
      <c r="A50" s="485"/>
      <c r="B50" s="473"/>
      <c r="C50" s="473"/>
      <c r="D50" s="473"/>
      <c r="E50" s="473"/>
      <c r="F50" s="473"/>
      <c r="G50" s="473"/>
      <c r="H50" s="473"/>
      <c r="I50" s="474"/>
    </row>
    <row r="51" spans="1:9" s="423" customFormat="1" x14ac:dyDescent="0.25">
      <c r="A51" s="486"/>
      <c r="B51" s="487"/>
      <c r="C51" s="487"/>
      <c r="D51" s="487"/>
      <c r="E51" s="487"/>
      <c r="F51" s="487"/>
      <c r="G51" s="487"/>
      <c r="H51" s="487"/>
      <c r="I51" s="488"/>
    </row>
    <row r="52" spans="1:9" s="423" customFormat="1" x14ac:dyDescent="0.25">
      <c r="A52" s="428"/>
      <c r="B52" s="428"/>
      <c r="C52" s="428"/>
      <c r="D52" s="428"/>
      <c r="E52" s="428"/>
      <c r="F52" s="428"/>
      <c r="G52" s="428"/>
      <c r="H52" s="428"/>
      <c r="I52" s="428"/>
    </row>
    <row r="53" spans="1:9" s="423" customFormat="1" ht="16.5" x14ac:dyDescent="0.25">
      <c r="A53" s="458"/>
      <c r="B53" s="458"/>
      <c r="C53" s="458"/>
      <c r="D53" s="458"/>
      <c r="E53" s="458"/>
      <c r="F53" s="458"/>
      <c r="G53" s="458"/>
      <c r="H53" s="458"/>
      <c r="I53" s="458"/>
    </row>
    <row r="54" spans="1:9" s="423" customFormat="1" ht="16.5" x14ac:dyDescent="0.25">
      <c r="A54" s="324"/>
      <c r="B54" s="324"/>
      <c r="C54" s="324"/>
      <c r="D54" s="324"/>
      <c r="E54" s="324"/>
      <c r="F54" s="324"/>
      <c r="G54" s="324"/>
      <c r="H54" s="324"/>
      <c r="I54" s="324"/>
    </row>
    <row r="55" spans="1:9" s="423" customFormat="1" ht="16.5" x14ac:dyDescent="0.3">
      <c r="A55" s="165"/>
      <c r="B55" s="165"/>
      <c r="C55" s="165"/>
      <c r="D55" s="165"/>
      <c r="E55" s="165"/>
      <c r="F55" s="165"/>
      <c r="G55" s="165"/>
      <c r="H55" s="165"/>
      <c r="I55" s="165"/>
    </row>
    <row r="56" spans="1:9" s="423" customFormat="1" x14ac:dyDescent="0.25"/>
    <row r="57" spans="1:9" s="423" customFormat="1" x14ac:dyDescent="0.25"/>
    <row r="58" spans="1:9" s="423" customFormat="1" x14ac:dyDescent="0.25"/>
    <row r="59" spans="1:9" s="423" customFormat="1" x14ac:dyDescent="0.25"/>
    <row r="60" spans="1:9" s="423" customFormat="1" x14ac:dyDescent="0.25"/>
    <row r="61" spans="1:9" s="423" customFormat="1" x14ac:dyDescent="0.25"/>
    <row r="62" spans="1:9" s="423" customFormat="1" x14ac:dyDescent="0.25"/>
    <row r="63" spans="1:9" s="423" customFormat="1" x14ac:dyDescent="0.25"/>
    <row r="64" spans="1:9" s="423" customFormat="1" x14ac:dyDescent="0.25"/>
    <row r="65" s="423" customFormat="1" x14ac:dyDescent="0.25"/>
    <row r="66" s="423" customFormat="1" x14ac:dyDescent="0.25"/>
    <row r="67" s="423" customFormat="1" x14ac:dyDescent="0.25"/>
    <row r="68" s="423" customFormat="1" x14ac:dyDescent="0.25"/>
    <row r="69" s="423" customFormat="1" x14ac:dyDescent="0.25"/>
    <row r="70" s="423" customFormat="1" x14ac:dyDescent="0.25"/>
    <row r="71" s="423" customFormat="1" x14ac:dyDescent="0.25"/>
    <row r="72" s="423" customFormat="1" x14ac:dyDescent="0.25"/>
    <row r="73" s="423" customFormat="1" x14ac:dyDescent="0.25"/>
    <row r="74" s="423" customFormat="1" x14ac:dyDescent="0.25"/>
    <row r="75" s="423" customFormat="1" x14ac:dyDescent="0.25"/>
    <row r="76" s="423" customFormat="1" x14ac:dyDescent="0.25"/>
    <row r="77" s="423" customFormat="1" x14ac:dyDescent="0.25"/>
    <row r="78" s="423" customFormat="1" x14ac:dyDescent="0.25"/>
    <row r="79" s="423" customFormat="1" x14ac:dyDescent="0.25"/>
    <row r="80" s="423" customFormat="1" x14ac:dyDescent="0.25"/>
    <row r="81" s="423" customFormat="1" x14ac:dyDescent="0.25"/>
    <row r="82" s="423" customFormat="1" x14ac:dyDescent="0.25"/>
    <row r="83" s="423" customFormat="1" x14ac:dyDescent="0.25"/>
    <row r="84" s="423" customFormat="1" x14ac:dyDescent="0.25"/>
    <row r="85" s="423" customFormat="1" x14ac:dyDescent="0.25"/>
    <row r="86" s="423" customFormat="1" x14ac:dyDescent="0.25"/>
    <row r="87" s="423" customFormat="1" x14ac:dyDescent="0.25"/>
    <row r="88" s="423" customFormat="1" x14ac:dyDescent="0.25"/>
    <row r="89" s="423" customFormat="1" x14ac:dyDescent="0.25"/>
    <row r="90" s="423" customFormat="1" x14ac:dyDescent="0.25"/>
    <row r="91" s="423" customFormat="1" x14ac:dyDescent="0.25"/>
    <row r="92" s="423" customFormat="1" x14ac:dyDescent="0.25"/>
    <row r="93" s="423" customFormat="1" x14ac:dyDescent="0.25"/>
    <row r="94" s="423" customFormat="1" x14ac:dyDescent="0.25"/>
    <row r="95" s="423" customFormat="1" x14ac:dyDescent="0.25"/>
    <row r="96" s="423" customFormat="1" x14ac:dyDescent="0.25"/>
    <row r="97" s="423" customFormat="1" x14ac:dyDescent="0.25"/>
    <row r="98" s="423" customFormat="1" x14ac:dyDescent="0.25"/>
    <row r="99" s="423" customFormat="1" x14ac:dyDescent="0.25"/>
    <row r="100" s="423" customFormat="1" x14ac:dyDescent="0.25"/>
    <row r="101" s="423" customFormat="1" x14ac:dyDescent="0.25"/>
    <row r="102" s="423" customFormat="1" x14ac:dyDescent="0.25"/>
    <row r="103" s="423" customFormat="1" x14ac:dyDescent="0.25"/>
    <row r="104" s="423" customFormat="1" x14ac:dyDescent="0.25"/>
    <row r="105" s="423" customFormat="1" x14ac:dyDescent="0.25"/>
    <row r="106" s="423" customFormat="1" x14ac:dyDescent="0.25"/>
    <row r="107" s="423" customFormat="1" x14ac:dyDescent="0.25"/>
    <row r="108" s="423" customFormat="1" x14ac:dyDescent="0.25"/>
    <row r="109" s="423" customFormat="1" x14ac:dyDescent="0.25"/>
    <row r="110" s="423" customFormat="1" x14ac:dyDescent="0.25"/>
    <row r="111" s="423" customFormat="1" x14ac:dyDescent="0.25"/>
    <row r="112" s="423" customFormat="1" x14ac:dyDescent="0.25"/>
    <row r="113" s="423" customFormat="1" x14ac:dyDescent="0.25"/>
    <row r="114" s="423" customFormat="1" x14ac:dyDescent="0.25"/>
    <row r="115" s="423" customFormat="1" x14ac:dyDescent="0.25"/>
    <row r="116" s="423" customFormat="1" x14ac:dyDescent="0.25"/>
    <row r="117" s="423" customFormat="1" x14ac:dyDescent="0.25"/>
    <row r="118" s="423" customFormat="1" x14ac:dyDescent="0.25"/>
    <row r="119" s="423" customFormat="1" x14ac:dyDescent="0.25"/>
    <row r="120" s="423" customFormat="1" x14ac:dyDescent="0.25"/>
    <row r="121" s="423" customFormat="1" x14ac:dyDescent="0.25"/>
    <row r="122" s="423" customFormat="1" x14ac:dyDescent="0.25"/>
    <row r="123" s="423" customFormat="1" x14ac:dyDescent="0.25"/>
    <row r="124" s="423" customFormat="1" x14ac:dyDescent="0.25"/>
    <row r="125" s="423" customFormat="1" x14ac:dyDescent="0.25"/>
    <row r="126" s="423" customFormat="1" x14ac:dyDescent="0.25"/>
    <row r="127" s="423" customFormat="1" x14ac:dyDescent="0.25"/>
  </sheetData>
  <sheetProtection algorithmName="SHA-512" hashValue="4Rzf0YYnlegyKzzMo+0bCc0JqEiz4FRiZ2/buopoqiK/1lMrYWUUqR7eEF1fgr5WaPeQK6Pf/8FcHZroqzMXsA==" saltValue="VUniZte8Pv397ekG9xspwg==" spinCount="100000" sheet="1" formatCells="0" formatColumns="0" formatRows="0" insertColumns="0" insertRows="0" insertHyperlinks="0" deleteColumns="0" deleteRows="0"/>
  <mergeCells count="23">
    <mergeCell ref="D46:H46"/>
    <mergeCell ref="A49:I51"/>
    <mergeCell ref="D32:I32"/>
    <mergeCell ref="D33:I33"/>
    <mergeCell ref="D34:I34"/>
    <mergeCell ref="D43:H43"/>
    <mergeCell ref="D44:H44"/>
    <mergeCell ref="G28:I28"/>
    <mergeCell ref="E29:F29"/>
    <mergeCell ref="G29:I29"/>
    <mergeCell ref="E30:F30"/>
    <mergeCell ref="G30:I30"/>
    <mergeCell ref="E28:F28"/>
    <mergeCell ref="A3:I3"/>
    <mergeCell ref="C5:I5"/>
    <mergeCell ref="A15:I19"/>
    <mergeCell ref="D21:I21"/>
    <mergeCell ref="D23:I23"/>
    <mergeCell ref="D24:I24"/>
    <mergeCell ref="E26:F26"/>
    <mergeCell ref="G26:I26"/>
    <mergeCell ref="E27:F27"/>
    <mergeCell ref="G27:I27"/>
  </mergeCells>
  <phoneticPr fontId="50" type="noConversion"/>
  <dataValidations disablePrompts="1" count="1">
    <dataValidation type="list" allowBlank="1" showInputMessage="1" showErrorMessage="1" sqref="C8:C11 F8:F9 I8:I12" xr:uid="{18078046-F6B7-4B3D-8BB2-062F9C88B630}">
      <formula1>"X,"</formula1>
    </dataValidation>
  </dataValidations>
  <printOptions horizontalCentered="1"/>
  <pageMargins left="0.70866141732283472" right="0.70866141732283472" top="1.1811023622047245" bottom="0.74803149606299213" header="0.31496062992125984" footer="0.31496062992125984"/>
  <pageSetup paperSize="9" scale="75" orientation="portrait" r:id="rId1"/>
  <headerFooter>
    <oddHeader>&amp;L&amp;"Arial Narrow,Normal"&amp;9&amp;K000000Outil d'évalulation v1.1&amp;R&amp;"Arial Narrow,Normal"&amp;G</oddHeader>
    <oddFooter>&amp;L&amp;"Arial Narrow,Normal"&amp;8&amp;F&amp;C&amp;"Arial Narrow,Normal"&amp;8&amp;P/&amp;N&amp;R&amp;"Arial Narrow,Normal"&amp;8&amp;D</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66561" r:id="rId5" name="Check Box 1">
              <controlPr defaultSize="0" autoFill="0" autoLine="0" autoPict="0">
                <anchor moveWithCells="1">
                  <from>
                    <xdr:col>0</xdr:col>
                    <xdr:colOff>0</xdr:colOff>
                    <xdr:row>7</xdr:row>
                    <xdr:rowOff>0</xdr:rowOff>
                  </from>
                  <to>
                    <xdr:col>0</xdr:col>
                    <xdr:colOff>9525</xdr:colOff>
                    <xdr:row>8</xdr:row>
                    <xdr:rowOff>0</xdr:rowOff>
                  </to>
                </anchor>
              </controlPr>
            </control>
          </mc:Choice>
        </mc:AlternateContent>
        <mc:AlternateContent xmlns:mc="http://schemas.openxmlformats.org/markup-compatibility/2006">
          <mc:Choice Requires="x14">
            <control shapeId="66562" r:id="rId6" name="Check Box 2">
              <controlPr defaultSize="0" autoFill="0" autoLine="0" autoPict="0">
                <anchor moveWithCells="1">
                  <from>
                    <xdr:col>0</xdr:col>
                    <xdr:colOff>0</xdr:colOff>
                    <xdr:row>8</xdr:row>
                    <xdr:rowOff>0</xdr:rowOff>
                  </from>
                  <to>
                    <xdr:col>0</xdr:col>
                    <xdr:colOff>9525</xdr:colOff>
                    <xdr:row>9</xdr:row>
                    <xdr:rowOff>9525</xdr:rowOff>
                  </to>
                </anchor>
              </controlPr>
            </control>
          </mc:Choice>
        </mc:AlternateContent>
        <mc:AlternateContent xmlns:mc="http://schemas.openxmlformats.org/markup-compatibility/2006">
          <mc:Choice Requires="x14">
            <control shapeId="66563" r:id="rId7" name="Check Box 3">
              <controlPr defaultSize="0" autoFill="0" autoLine="0" autoPict="0">
                <anchor moveWithCells="1">
                  <from>
                    <xdr:col>0</xdr:col>
                    <xdr:colOff>0</xdr:colOff>
                    <xdr:row>9</xdr:row>
                    <xdr:rowOff>0</xdr:rowOff>
                  </from>
                  <to>
                    <xdr:col>0</xdr:col>
                    <xdr:colOff>9525</xdr:colOff>
                    <xdr:row>10</xdr:row>
                    <xdr:rowOff>9525</xdr:rowOff>
                  </to>
                </anchor>
              </controlPr>
            </control>
          </mc:Choice>
        </mc:AlternateContent>
        <mc:AlternateContent xmlns:mc="http://schemas.openxmlformats.org/markup-compatibility/2006">
          <mc:Choice Requires="x14">
            <control shapeId="66565" r:id="rId8" name="Check Box 5">
              <controlPr defaultSize="0" autoFill="0" autoLine="0" autoPict="0">
                <anchor moveWithCells="1">
                  <from>
                    <xdr:col>0</xdr:col>
                    <xdr:colOff>0</xdr:colOff>
                    <xdr:row>7</xdr:row>
                    <xdr:rowOff>0</xdr:rowOff>
                  </from>
                  <to>
                    <xdr:col>0</xdr:col>
                    <xdr:colOff>9525</xdr:colOff>
                    <xdr:row>8</xdr:row>
                    <xdr:rowOff>0</xdr:rowOff>
                  </to>
                </anchor>
              </controlPr>
            </control>
          </mc:Choice>
        </mc:AlternateContent>
        <mc:AlternateContent xmlns:mc="http://schemas.openxmlformats.org/markup-compatibility/2006">
          <mc:Choice Requires="x14">
            <control shapeId="66566" r:id="rId9" name="Check Box 6">
              <controlPr defaultSize="0" autoFill="0" autoLine="0" autoPict="0">
                <anchor moveWithCells="1">
                  <from>
                    <xdr:col>0</xdr:col>
                    <xdr:colOff>0</xdr:colOff>
                    <xdr:row>8</xdr:row>
                    <xdr:rowOff>0</xdr:rowOff>
                  </from>
                  <to>
                    <xdr:col>0</xdr:col>
                    <xdr:colOff>9525</xdr:colOff>
                    <xdr:row>9</xdr:row>
                    <xdr:rowOff>9525</xdr:rowOff>
                  </to>
                </anchor>
              </controlPr>
            </control>
          </mc:Choice>
        </mc:AlternateContent>
        <mc:AlternateContent xmlns:mc="http://schemas.openxmlformats.org/markup-compatibility/2006">
          <mc:Choice Requires="x14">
            <control shapeId="66567" r:id="rId10" name="Check Box 7">
              <controlPr defaultSize="0" autoFill="0" autoLine="0" autoPict="0">
                <anchor moveWithCells="1">
                  <from>
                    <xdr:col>0</xdr:col>
                    <xdr:colOff>0</xdr:colOff>
                    <xdr:row>11</xdr:row>
                    <xdr:rowOff>0</xdr:rowOff>
                  </from>
                  <to>
                    <xdr:col>0</xdr:col>
                    <xdr:colOff>9525</xdr:colOff>
                    <xdr:row>12</xdr:row>
                    <xdr:rowOff>28575</xdr:rowOff>
                  </to>
                </anchor>
              </controlPr>
            </control>
          </mc:Choice>
        </mc:AlternateContent>
        <mc:AlternateContent xmlns:mc="http://schemas.openxmlformats.org/markup-compatibility/2006">
          <mc:Choice Requires="x14">
            <control shapeId="66568" r:id="rId11" name="Check Box 8">
              <controlPr defaultSize="0" autoFill="0" autoLine="0" autoPict="0">
                <anchor moveWithCells="1">
                  <from>
                    <xdr:col>0</xdr:col>
                    <xdr:colOff>0</xdr:colOff>
                    <xdr:row>10</xdr:row>
                    <xdr:rowOff>0</xdr:rowOff>
                  </from>
                  <to>
                    <xdr:col>0</xdr:col>
                    <xdr:colOff>9525</xdr:colOff>
                    <xdr:row>11</xdr:row>
                    <xdr:rowOff>9525</xdr:rowOff>
                  </to>
                </anchor>
              </controlPr>
            </control>
          </mc:Choice>
        </mc:AlternateContent>
        <mc:AlternateContent xmlns:mc="http://schemas.openxmlformats.org/markup-compatibility/2006">
          <mc:Choice Requires="x14">
            <control shapeId="66569" r:id="rId12" name="Check Box 9">
              <controlPr defaultSize="0" autoFill="0" autoLine="0" autoPict="0">
                <anchor moveWithCells="1">
                  <from>
                    <xdr:col>0</xdr:col>
                    <xdr:colOff>0</xdr:colOff>
                    <xdr:row>7</xdr:row>
                    <xdr:rowOff>0</xdr:rowOff>
                  </from>
                  <to>
                    <xdr:col>0</xdr:col>
                    <xdr:colOff>9525</xdr:colOff>
                    <xdr:row>8</xdr:row>
                    <xdr:rowOff>19050</xdr:rowOff>
                  </to>
                </anchor>
              </controlPr>
            </control>
          </mc:Choice>
        </mc:AlternateContent>
        <mc:AlternateContent xmlns:mc="http://schemas.openxmlformats.org/markup-compatibility/2006">
          <mc:Choice Requires="x14">
            <control shapeId="66570" r:id="rId13" name="Check Box 10">
              <controlPr defaultSize="0" autoFill="0" autoLine="0" autoPict="0">
                <anchor moveWithCells="1">
                  <from>
                    <xdr:col>0</xdr:col>
                    <xdr:colOff>0</xdr:colOff>
                    <xdr:row>8</xdr:row>
                    <xdr:rowOff>0</xdr:rowOff>
                  </from>
                  <to>
                    <xdr:col>0</xdr:col>
                    <xdr:colOff>9525</xdr:colOff>
                    <xdr:row>9</xdr:row>
                    <xdr:rowOff>28575</xdr:rowOff>
                  </to>
                </anchor>
              </controlPr>
            </control>
          </mc:Choice>
        </mc:AlternateContent>
        <mc:AlternateContent xmlns:mc="http://schemas.openxmlformats.org/markup-compatibility/2006">
          <mc:Choice Requires="x14">
            <control shapeId="66571" r:id="rId14" name="Check Box 11">
              <controlPr defaultSize="0" autoFill="0" autoLine="0" autoPict="0">
                <anchor moveWithCells="1">
                  <from>
                    <xdr:col>0</xdr:col>
                    <xdr:colOff>0</xdr:colOff>
                    <xdr:row>11</xdr:row>
                    <xdr:rowOff>0</xdr:rowOff>
                  </from>
                  <to>
                    <xdr:col>0</xdr:col>
                    <xdr:colOff>9525</xdr:colOff>
                    <xdr:row>12</xdr:row>
                    <xdr:rowOff>28575</xdr:rowOff>
                  </to>
                </anchor>
              </controlPr>
            </control>
          </mc:Choice>
        </mc:AlternateContent>
        <mc:AlternateContent xmlns:mc="http://schemas.openxmlformats.org/markup-compatibility/2006">
          <mc:Choice Requires="x14">
            <control shapeId="66572" r:id="rId15" name="Check Box 12">
              <controlPr defaultSize="0" autoFill="0" autoLine="0" autoPict="0">
                <anchor moveWithCells="1">
                  <from>
                    <xdr:col>0</xdr:col>
                    <xdr:colOff>0</xdr:colOff>
                    <xdr:row>10</xdr:row>
                    <xdr:rowOff>0</xdr:rowOff>
                  </from>
                  <to>
                    <xdr:col>0</xdr:col>
                    <xdr:colOff>9525</xdr:colOff>
                    <xdr:row>11</xdr:row>
                    <xdr:rowOff>28575</xdr:rowOff>
                  </to>
                </anchor>
              </controlPr>
            </control>
          </mc:Choice>
        </mc:AlternateContent>
      </controls>
    </mc:Choice>
  </mc:AlternateContent>
  <extLst>
    <ext xmlns:mx="http://schemas.microsoft.com/office/mac/excel/2008/main" uri="{64002731-A6B0-56B0-2670-7721B7C09600}">
      <mx:PLV Mode="1" OnePage="0" WScale="0"/>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euil30">
    <tabColor rgb="FF5CBFD9"/>
  </sheetPr>
  <dimension ref="A1:J14"/>
  <sheetViews>
    <sheetView view="pageLayout" zoomScaleNormal="100" workbookViewId="0">
      <selection activeCell="G4" sqref="G4:G6"/>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32" t="s">
        <v>337</v>
      </c>
      <c r="B2" s="633"/>
      <c r="C2" s="633"/>
      <c r="D2" s="633"/>
      <c r="E2" s="633"/>
      <c r="F2" s="633"/>
      <c r="G2" s="633"/>
      <c r="H2" s="633"/>
      <c r="I2" s="633"/>
      <c r="J2" s="203" t="s">
        <v>24</v>
      </c>
    </row>
    <row r="3" spans="1:10" ht="17.25" thickBot="1" x14ac:dyDescent="0.35">
      <c r="A3" s="168"/>
      <c r="B3" s="169"/>
      <c r="C3" s="169"/>
      <c r="D3" s="169"/>
      <c r="E3" s="169"/>
      <c r="F3" s="169"/>
      <c r="G3" s="169"/>
      <c r="H3" s="164"/>
    </row>
    <row r="4" spans="1:10" ht="15" customHeight="1" thickBot="1" x14ac:dyDescent="0.35">
      <c r="A4" s="163"/>
      <c r="B4" s="169"/>
      <c r="C4" s="637" t="s">
        <v>393</v>
      </c>
      <c r="D4" s="638"/>
      <c r="E4" s="638"/>
      <c r="F4" s="638"/>
      <c r="G4" s="638"/>
      <c r="H4" s="639"/>
      <c r="J4" s="204" t="s">
        <v>248</v>
      </c>
    </row>
    <row r="5" spans="1:10" ht="17.25" thickBot="1" x14ac:dyDescent="0.35">
      <c r="A5" s="163"/>
      <c r="B5" s="169"/>
      <c r="C5" s="169"/>
      <c r="D5" s="169"/>
      <c r="E5" s="169"/>
      <c r="F5" s="169"/>
      <c r="G5" s="169"/>
      <c r="H5" s="164"/>
    </row>
    <row r="6" spans="1:10" ht="24.75" customHeight="1" x14ac:dyDescent="0.3">
      <c r="A6" s="163"/>
      <c r="B6" s="163"/>
      <c r="C6" s="205" t="s">
        <v>110</v>
      </c>
      <c r="D6" s="206" t="s">
        <v>151</v>
      </c>
      <c r="E6" s="207" t="s">
        <v>220</v>
      </c>
      <c r="F6" s="208" t="s">
        <v>152</v>
      </c>
      <c r="G6" s="205" t="s">
        <v>259</v>
      </c>
      <c r="H6" s="209" t="s">
        <v>258</v>
      </c>
      <c r="I6" s="205" t="s">
        <v>154</v>
      </c>
      <c r="J6" s="210" t="s">
        <v>155</v>
      </c>
    </row>
    <row r="7" spans="1:10" ht="27" x14ac:dyDescent="0.3">
      <c r="A7" s="163"/>
      <c r="B7" s="163">
        <v>1</v>
      </c>
      <c r="C7" s="177" t="s">
        <v>239</v>
      </c>
      <c r="D7" s="238" t="str" cm="1">
        <f t="array" ref="D7:F8">IF(W!F16:H17=0,"",W!F16:H17)</f>
        <v/>
      </c>
      <c r="E7" s="242" t="str">
        <v/>
      </c>
      <c r="F7" s="239" t="str">
        <v/>
      </c>
      <c r="G7" s="94"/>
      <c r="H7" s="122"/>
      <c r="I7" s="4"/>
      <c r="J7" s="4"/>
    </row>
    <row r="8" spans="1:10" ht="26.25" customHeight="1" thickBot="1" x14ac:dyDescent="0.35">
      <c r="A8" s="163"/>
      <c r="B8" s="163">
        <v>2</v>
      </c>
      <c r="C8" s="191" t="s">
        <v>376</v>
      </c>
      <c r="D8" s="240" t="str">
        <v/>
      </c>
      <c r="E8" s="243" t="str">
        <v/>
      </c>
      <c r="F8" s="241" t="str">
        <v/>
      </c>
      <c r="G8" s="94"/>
      <c r="H8" s="122"/>
      <c r="I8" s="4"/>
      <c r="J8" s="4"/>
    </row>
    <row r="9" spans="1:10" x14ac:dyDescent="0.3">
      <c r="B9" s="163"/>
      <c r="C9" s="192" t="s">
        <v>0</v>
      </c>
      <c r="D9" s="180"/>
      <c r="E9" s="180"/>
      <c r="F9" s="180"/>
      <c r="G9" s="181" t="str">
        <f>CONCATENATE(SUM(IF(D7="X",G7,0),IF(D8="X",G8,0))," sur ",SUM(IF(D7="X",F7,0),IF(D8="X",F8,0))," points","  (sur un maximum possible de ",2*(COUNTIF(D7:D8,"X"))," points)")</f>
        <v>0 sur 0 points  (sur un maximum possible de 0 points)</v>
      </c>
      <c r="H9" s="182"/>
    </row>
    <row r="10" spans="1:10" x14ac:dyDescent="0.3">
      <c r="B10" s="163"/>
    </row>
    <row r="11" spans="1:10" x14ac:dyDescent="0.3">
      <c r="C11" s="183" t="s">
        <v>117</v>
      </c>
      <c r="D11" s="166"/>
    </row>
    <row r="12" spans="1:10" x14ac:dyDescent="0.3">
      <c r="C12" s="184" t="s">
        <v>156</v>
      </c>
      <c r="D12" s="185">
        <v>2</v>
      </c>
    </row>
    <row r="13" spans="1:10" x14ac:dyDescent="0.3">
      <c r="C13" s="186" t="s">
        <v>157</v>
      </c>
      <c r="D13" s="187">
        <v>1</v>
      </c>
    </row>
    <row r="14" spans="1:10" x14ac:dyDescent="0.3">
      <c r="C14" s="188" t="s">
        <v>158</v>
      </c>
      <c r="D14" s="189">
        <v>0</v>
      </c>
    </row>
  </sheetData>
  <sheetProtection algorithmName="SHA-512" hashValue="OoUBJ0PthfaYat8ThtMfKNNt9AseannCYL/kNfi3Mb0fPXgaBcHYCzB0LwQCvWpRYTCMPg/52DicKRyKzbdxKQ==" saltValue="qjKgkSJaY9X+QDeo7bIGYA==" spinCount="100000" sheet="1" formatColumns="0" formatRows="0"/>
  <dataConsolidate/>
  <mergeCells count="2">
    <mergeCell ref="A2:I2"/>
    <mergeCell ref="C4:H4"/>
  </mergeCells>
  <phoneticPr fontId="50" type="noConversion"/>
  <conditionalFormatting sqref="E7:E8">
    <cfRule type="containsText" dxfId="38" priority="3" operator="containsText" text="Basse">
      <formula>NOT(ISERROR(SEARCH("Basse",E7)))</formula>
    </cfRule>
    <cfRule type="containsText" dxfId="36" priority="5" operator="containsText" text="Moyenne">
      <formula>NOT(ISERROR(SEARCH("Moyenne",E7)))</formula>
    </cfRule>
  </conditionalFormatting>
  <conditionalFormatting sqref="F7:F8">
    <cfRule type="colorScale" priority="1">
      <colorScale>
        <cfvo type="num" val="$D$14"/>
        <cfvo type="num" val="$D$13"/>
        <cfvo type="num" val="$D$12"/>
        <color rgb="FFF8696B"/>
        <color rgb="FFFFEB84"/>
        <color rgb="FF63BE7B"/>
      </colorScale>
    </cfRule>
  </conditionalFormatting>
  <conditionalFormatting sqref="G7:G8">
    <cfRule type="colorScale" priority="2">
      <colorScale>
        <cfvo type="num" val="$D$14"/>
        <cfvo type="num" val="$D$13"/>
        <cfvo type="num" val="$D$12"/>
        <color rgb="FFF8696B"/>
        <color rgb="FFFFEB84"/>
        <color rgb="FF63BE7B"/>
      </colorScale>
    </cfRule>
  </conditionalFormatting>
  <dataValidations count="1">
    <dataValidation type="list" allowBlank="1" showInputMessage="1" showErrorMessage="1" sqref="G7:G8" xr:uid="{2C1762A6-2ABF-4EB6-ACF3-F2EF815C3D96}">
      <formula1>$D$12:$D$14</formula1>
    </dataValidation>
  </dataValidations>
  <hyperlinks>
    <hyperlink ref="J4" r:id="rId1" location="page=25" xr:uid="{43066A22-011C-4926-A93F-0DDB2D92ED14}"/>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4" operator="containsText" id="{140AD210-9962-4B55-8585-9FB6DF0B19BD}">
            <xm:f>NOT(ISERROR(SEARCH("Haute",E7)))</xm:f>
            <xm:f>"Haute"</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euil31">
    <tabColor rgb="FF5CBFD9"/>
  </sheetPr>
  <dimension ref="A1:J15"/>
  <sheetViews>
    <sheetView view="pageLayout" zoomScaleNormal="100" workbookViewId="0">
      <selection activeCell="G4" sqref="G4:G6"/>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32" t="s">
        <v>338</v>
      </c>
      <c r="B2" s="633"/>
      <c r="C2" s="633"/>
      <c r="D2" s="633"/>
      <c r="E2" s="633"/>
      <c r="F2" s="633"/>
      <c r="G2" s="633"/>
      <c r="H2" s="633"/>
      <c r="I2" s="633"/>
      <c r="J2" s="203" t="s">
        <v>25</v>
      </c>
    </row>
    <row r="3" spans="1:10" ht="17.25" thickBot="1" x14ac:dyDescent="0.35">
      <c r="A3" s="168"/>
      <c r="B3" s="169"/>
      <c r="C3" s="169"/>
      <c r="D3" s="169"/>
      <c r="E3" s="169"/>
      <c r="F3" s="169"/>
      <c r="G3" s="169"/>
      <c r="H3" s="164"/>
    </row>
    <row r="4" spans="1:10" ht="15" customHeight="1" thickBot="1" x14ac:dyDescent="0.35">
      <c r="A4" s="163"/>
      <c r="B4" s="169"/>
      <c r="C4" s="637" t="s">
        <v>187</v>
      </c>
      <c r="D4" s="638"/>
      <c r="E4" s="638"/>
      <c r="F4" s="638"/>
      <c r="G4" s="638"/>
      <c r="H4" s="639"/>
      <c r="J4" s="204" t="s">
        <v>248</v>
      </c>
    </row>
    <row r="5" spans="1:10" ht="17.25" thickBot="1" x14ac:dyDescent="0.35">
      <c r="A5" s="163"/>
      <c r="B5" s="169"/>
      <c r="C5" s="169"/>
      <c r="D5" s="169"/>
      <c r="E5" s="169"/>
      <c r="F5" s="169"/>
      <c r="G5" s="169"/>
      <c r="H5" s="164"/>
    </row>
    <row r="6" spans="1:10" ht="24.75" customHeight="1" x14ac:dyDescent="0.3">
      <c r="A6" s="163"/>
      <c r="B6" s="163"/>
      <c r="C6" s="205" t="s">
        <v>110</v>
      </c>
      <c r="D6" s="206" t="s">
        <v>151</v>
      </c>
      <c r="E6" s="207" t="s">
        <v>220</v>
      </c>
      <c r="F6" s="208" t="s">
        <v>152</v>
      </c>
      <c r="G6" s="205" t="s">
        <v>259</v>
      </c>
      <c r="H6" s="209" t="s">
        <v>258</v>
      </c>
      <c r="I6" s="205" t="s">
        <v>154</v>
      </c>
      <c r="J6" s="210" t="s">
        <v>155</v>
      </c>
    </row>
    <row r="7" spans="1:10" ht="27" x14ac:dyDescent="0.3">
      <c r="A7" s="163"/>
      <c r="B7" s="163">
        <v>1</v>
      </c>
      <c r="C7" s="191" t="s">
        <v>240</v>
      </c>
      <c r="D7" s="238" t="str" cm="1">
        <f t="array" ref="D7:F9">IF(W!F18:H20="","",W!F18:H20)</f>
        <v/>
      </c>
      <c r="E7" s="242" t="str">
        <v/>
      </c>
      <c r="F7" s="239" t="str">
        <v/>
      </c>
      <c r="G7" s="95"/>
      <c r="H7" s="122"/>
      <c r="I7" s="4"/>
      <c r="J7" s="4"/>
    </row>
    <row r="8" spans="1:10" ht="27" x14ac:dyDescent="0.3">
      <c r="A8" s="163"/>
      <c r="B8" s="163">
        <v>2</v>
      </c>
      <c r="C8" s="191" t="s">
        <v>339</v>
      </c>
      <c r="D8" s="238" t="str">
        <v/>
      </c>
      <c r="E8" s="242" t="str">
        <v/>
      </c>
      <c r="F8" s="239" t="str">
        <v/>
      </c>
      <c r="G8" s="95"/>
      <c r="H8" s="122"/>
      <c r="I8" s="4"/>
      <c r="J8" s="4"/>
    </row>
    <row r="9" spans="1:10" ht="27.75" thickBot="1" x14ac:dyDescent="0.35">
      <c r="A9" s="163"/>
      <c r="B9" s="163">
        <v>3</v>
      </c>
      <c r="C9" s="211" t="s">
        <v>241</v>
      </c>
      <c r="D9" s="240" t="str">
        <v/>
      </c>
      <c r="E9" s="243" t="str">
        <v/>
      </c>
      <c r="F9" s="241" t="str">
        <v/>
      </c>
      <c r="G9" s="126"/>
      <c r="H9" s="124"/>
      <c r="I9" s="4"/>
      <c r="J9" s="4"/>
    </row>
    <row r="10" spans="1:10" x14ac:dyDescent="0.3">
      <c r="B10" s="163"/>
      <c r="C10" s="192" t="s">
        <v>0</v>
      </c>
      <c r="D10" s="180"/>
      <c r="E10" s="180"/>
      <c r="F10" s="180"/>
      <c r="G10" s="181" t="str">
        <f>CONCATENATE(SUM(IF(D7="X",G7,0),IF(D8="X",G8,0),IF(D9="X",G9,0))," sur ",SUM(IF(D7="X",F7,0),IF(D8="X",F8,0),IF(D9="X",F9,0))," points", "  (sur un maximum possible de ", 2*(COUNTIF(D7:D9,"X"))," points) ")</f>
        <v xml:space="preserve">0 sur 0 points  (sur un maximum possible de 0 points) </v>
      </c>
      <c r="H10" s="182"/>
    </row>
    <row r="11" spans="1:10" x14ac:dyDescent="0.3">
      <c r="B11" s="163"/>
    </row>
    <row r="12" spans="1:10" x14ac:dyDescent="0.3">
      <c r="C12" s="183" t="s">
        <v>117</v>
      </c>
      <c r="D12" s="166"/>
    </row>
    <row r="13" spans="1:10" x14ac:dyDescent="0.3">
      <c r="C13" s="184" t="s">
        <v>156</v>
      </c>
      <c r="D13" s="185">
        <v>2</v>
      </c>
    </row>
    <row r="14" spans="1:10" x14ac:dyDescent="0.3">
      <c r="C14" s="186" t="s">
        <v>157</v>
      </c>
      <c r="D14" s="187">
        <v>1</v>
      </c>
    </row>
    <row r="15" spans="1:10" x14ac:dyDescent="0.3">
      <c r="C15" s="188" t="s">
        <v>158</v>
      </c>
      <c r="D15" s="189">
        <v>0</v>
      </c>
    </row>
  </sheetData>
  <sheetProtection algorithmName="SHA-512" hashValue="TswxE7hYw0MUTHSb/S+/TkmLXgAmmlmaxFdjhZ6+VNzNAhTpHdZO9GG/F+OSQ7ED4LEJdGiehwpoqba66KbZjA==" saltValue="HQHeHelKBDtc69fsIG0ZnA==" spinCount="100000" sheet="1" formatColumns="0" formatRows="0"/>
  <dataConsolidate/>
  <mergeCells count="2">
    <mergeCell ref="A2:I2"/>
    <mergeCell ref="C4:H4"/>
  </mergeCells>
  <phoneticPr fontId="50" type="noConversion"/>
  <conditionalFormatting sqref="E7:E9">
    <cfRule type="containsText" dxfId="35" priority="2" operator="containsText" text="Basse">
      <formula>NOT(ISERROR(SEARCH("Basse",E7)))</formula>
    </cfRule>
    <cfRule type="containsText" dxfId="33" priority="4" operator="containsText" text="Moyenne">
      <formula>NOT(ISERROR(SEARCH("Moyenne",E7)))</formula>
    </cfRule>
  </conditionalFormatting>
  <conditionalFormatting sqref="F7:F9">
    <cfRule type="colorScale" priority="1">
      <colorScale>
        <cfvo type="num" val="$D$15"/>
        <cfvo type="num" val="$D$14"/>
        <cfvo type="num" val="$D$13"/>
        <color rgb="FFF8696B"/>
        <color rgb="FFFFEB84"/>
        <color rgb="FF63BE7B"/>
      </colorScale>
    </cfRule>
  </conditionalFormatting>
  <conditionalFormatting sqref="G7:G9">
    <cfRule type="colorScale" priority="5">
      <colorScale>
        <cfvo type="num" val="$D$15"/>
        <cfvo type="num" val="$D$14"/>
        <cfvo type="num" val="$D$13"/>
        <color rgb="FFF8696B"/>
        <color rgb="FFFFEB84"/>
        <color rgb="FF63BE7B"/>
      </colorScale>
    </cfRule>
  </conditionalFormatting>
  <dataValidations count="1">
    <dataValidation type="list" allowBlank="1" showInputMessage="1" showErrorMessage="1" sqref="G7:G9" xr:uid="{BCD13F1D-3140-4CF3-8E8E-2140EFBAABFA}">
      <formula1>$D$13:$D$15</formula1>
    </dataValidation>
  </dataValidations>
  <hyperlinks>
    <hyperlink ref="J4" r:id="rId1" location="page=25" xr:uid="{5F3AC461-C1F0-48DE-94CB-D805A84E320D}"/>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19671186-3B72-4BB8-9566-47E0308DBF16}">
            <xm:f>NOT(ISERROR(SEARCH("Haute",E7)))</xm:f>
            <xm:f>"Haute"</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32">
    <tabColor rgb="FF6CAC34"/>
  </sheetPr>
  <dimension ref="A1:J15"/>
  <sheetViews>
    <sheetView view="pageLayout" zoomScaleNormal="100" workbookViewId="0">
      <selection activeCell="G4" sqref="G4:G6"/>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40" t="s">
        <v>270</v>
      </c>
      <c r="B2" s="641"/>
      <c r="C2" s="641"/>
      <c r="D2" s="641"/>
      <c r="E2" s="641"/>
      <c r="F2" s="641"/>
      <c r="G2" s="641"/>
      <c r="H2" s="641"/>
      <c r="I2" s="641"/>
      <c r="J2" s="167" t="s">
        <v>26</v>
      </c>
    </row>
    <row r="3" spans="1:10" ht="17.25" thickBot="1" x14ac:dyDescent="0.35">
      <c r="A3" s="168"/>
      <c r="B3" s="169"/>
      <c r="C3" s="169"/>
      <c r="D3" s="169"/>
      <c r="E3" s="169"/>
      <c r="F3" s="169"/>
      <c r="G3" s="169"/>
      <c r="H3" s="164"/>
    </row>
    <row r="4" spans="1:10" ht="15" customHeight="1" thickBot="1" x14ac:dyDescent="0.35">
      <c r="A4" s="163"/>
      <c r="B4" s="169"/>
      <c r="C4" s="642" t="s">
        <v>394</v>
      </c>
      <c r="D4" s="643"/>
      <c r="E4" s="643"/>
      <c r="F4" s="643"/>
      <c r="G4" s="643"/>
      <c r="H4" s="644"/>
      <c r="J4" s="170" t="s">
        <v>248</v>
      </c>
    </row>
    <row r="5" spans="1:10" ht="17.25" thickBot="1" x14ac:dyDescent="0.35">
      <c r="A5" s="163"/>
      <c r="B5" s="169"/>
      <c r="C5" s="169"/>
      <c r="D5" s="169"/>
      <c r="E5" s="169"/>
      <c r="F5" s="169"/>
      <c r="G5" s="169"/>
      <c r="H5" s="164"/>
    </row>
    <row r="6" spans="1:10" ht="24.75" customHeight="1" x14ac:dyDescent="0.3">
      <c r="A6" s="163"/>
      <c r="B6" s="163"/>
      <c r="C6" s="171" t="s">
        <v>110</v>
      </c>
      <c r="D6" s="202" t="s">
        <v>151</v>
      </c>
      <c r="E6" s="173" t="s">
        <v>220</v>
      </c>
      <c r="F6" s="174" t="s">
        <v>152</v>
      </c>
      <c r="G6" s="171" t="s">
        <v>259</v>
      </c>
      <c r="H6" s="175" t="s">
        <v>258</v>
      </c>
      <c r="I6" s="171" t="s">
        <v>154</v>
      </c>
      <c r="J6" s="176" t="s">
        <v>155</v>
      </c>
    </row>
    <row r="7" spans="1:10" ht="27" x14ac:dyDescent="0.3">
      <c r="A7" s="163"/>
      <c r="B7" s="163">
        <v>1</v>
      </c>
      <c r="C7" s="177" t="s">
        <v>373</v>
      </c>
      <c r="D7" s="238" t="str" cm="1">
        <f t="array" ref="D7:F9">IF(U!F4:H6="","",U!F4:H6)</f>
        <v/>
      </c>
      <c r="E7" s="242" t="str">
        <v/>
      </c>
      <c r="F7" s="239" t="str">
        <v/>
      </c>
      <c r="G7" s="95"/>
      <c r="H7" s="122"/>
      <c r="I7" s="4"/>
      <c r="J7" s="4"/>
    </row>
    <row r="8" spans="1:10" ht="27" x14ac:dyDescent="0.3">
      <c r="A8" s="163"/>
      <c r="B8" s="163">
        <v>2</v>
      </c>
      <c r="C8" s="4" t="s">
        <v>242</v>
      </c>
      <c r="D8" s="238" t="str">
        <v/>
      </c>
      <c r="E8" s="242" t="str">
        <v/>
      </c>
      <c r="F8" s="239" t="str">
        <v/>
      </c>
      <c r="G8" s="95"/>
      <c r="H8" s="122"/>
      <c r="I8" s="4"/>
      <c r="J8" s="4"/>
    </row>
    <row r="9" spans="1:10" ht="27.75" thickBot="1" x14ac:dyDescent="0.35">
      <c r="A9" s="163"/>
      <c r="B9" s="163">
        <v>3</v>
      </c>
      <c r="C9" s="191" t="s">
        <v>374</v>
      </c>
      <c r="D9" s="240" t="str">
        <v/>
      </c>
      <c r="E9" s="243" t="str">
        <v/>
      </c>
      <c r="F9" s="241" t="str">
        <v/>
      </c>
      <c r="G9" s="126"/>
      <c r="H9" s="122"/>
      <c r="I9" s="4"/>
      <c r="J9" s="4"/>
    </row>
    <row r="10" spans="1:10" x14ac:dyDescent="0.3">
      <c r="B10" s="163"/>
      <c r="C10" s="179" t="s">
        <v>0</v>
      </c>
      <c r="D10" s="197"/>
      <c r="E10" s="198"/>
      <c r="F10" s="198"/>
      <c r="G10" s="181" t="str">
        <f>CONCATENATE(SUM(IF(D7="X",G7,0),IF(D8="X",G8,0),IF(D9="X",G9,0))," sur ",SUM(IF(D7="X",F7,0),IF(D8="X",F8,0),IF(D9="X",F9,0))," points", "  (sur un maximum possible de ", 2*(COUNTIF(D7:D9,"X"))," points) ")</f>
        <v xml:space="preserve">0 sur 0 points  (sur un maximum possible de 0 points) </v>
      </c>
      <c r="H10" s="182"/>
    </row>
    <row r="11" spans="1:10" x14ac:dyDescent="0.3">
      <c r="B11" s="163"/>
    </row>
    <row r="12" spans="1:10" x14ac:dyDescent="0.3">
      <c r="C12" s="183" t="s">
        <v>117</v>
      </c>
      <c r="D12" s="166"/>
    </row>
    <row r="13" spans="1:10" x14ac:dyDescent="0.3">
      <c r="C13" s="184" t="s">
        <v>156</v>
      </c>
      <c r="D13" s="185">
        <v>2</v>
      </c>
    </row>
    <row r="14" spans="1:10" x14ac:dyDescent="0.3">
      <c r="C14" s="186" t="s">
        <v>157</v>
      </c>
      <c r="D14" s="187">
        <v>1</v>
      </c>
    </row>
    <row r="15" spans="1:10" x14ac:dyDescent="0.3">
      <c r="C15" s="188" t="s">
        <v>158</v>
      </c>
      <c r="D15" s="189">
        <v>0</v>
      </c>
    </row>
  </sheetData>
  <sheetProtection algorithmName="SHA-512" hashValue="h2xsVHxU80SyD853BMjkezW1SBty3wnMHTHp4qIZaHxxMjETmfkwxd4wgzdHDd4Me2eG3It9MUl3BoL/a2AMRQ==" saltValue="uL/Wy9QX/cOkRlSEuHh9WA==" spinCount="100000" sheet="1" formatColumns="0" formatRows="0"/>
  <dataConsolidate/>
  <mergeCells count="2">
    <mergeCell ref="A2:I2"/>
    <mergeCell ref="C4:H4"/>
  </mergeCells>
  <phoneticPr fontId="50" type="noConversion"/>
  <conditionalFormatting sqref="E7:E9">
    <cfRule type="containsText" dxfId="32" priority="2" operator="containsText" text="Basse">
      <formula>NOT(ISERROR(SEARCH("Basse",E7)))</formula>
    </cfRule>
    <cfRule type="containsText" dxfId="30" priority="4" operator="containsText" text="Moyenne">
      <formula>NOT(ISERROR(SEARCH("Moyenne",E7)))</formula>
    </cfRule>
  </conditionalFormatting>
  <conditionalFormatting sqref="F7:G9">
    <cfRule type="colorScale" priority="1">
      <colorScale>
        <cfvo type="num" val="$D$15"/>
        <cfvo type="num" val="$D$14"/>
        <cfvo type="num" val="$D$13"/>
        <color rgb="FFF8696B"/>
        <color rgb="FFFFEB84"/>
        <color rgb="FF63BE7B"/>
      </colorScale>
    </cfRule>
  </conditionalFormatting>
  <dataValidations count="1">
    <dataValidation type="list" allowBlank="1" showInputMessage="1" showErrorMessage="1" sqref="G7:G9" xr:uid="{DB2BD404-EF22-4D8C-895D-41F04EFEAC57}">
      <formula1>$D$13:$D$15</formula1>
    </dataValidation>
  </dataValidations>
  <hyperlinks>
    <hyperlink ref="J4" r:id="rId1" location="page=25" xr:uid="{586DF5DD-B6B3-4C8E-8380-1F17DA4B6316}"/>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C0649397-C236-4B01-BCB1-2A12DC0F9A59}">
            <xm:f>NOT(ISERROR(SEARCH("Haute",E7)))</xm:f>
            <xm:f>"Haute"</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euil33">
    <tabColor rgb="FF6CAC34"/>
  </sheetPr>
  <dimension ref="A1:J14"/>
  <sheetViews>
    <sheetView view="pageLayout" zoomScaleNormal="100" workbookViewId="0">
      <selection activeCell="G4" sqref="G4:G6"/>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40" t="s">
        <v>340</v>
      </c>
      <c r="B2" s="641"/>
      <c r="C2" s="641"/>
      <c r="D2" s="641"/>
      <c r="E2" s="641"/>
      <c r="F2" s="641"/>
      <c r="G2" s="641"/>
      <c r="H2" s="641"/>
      <c r="I2" s="641"/>
      <c r="J2" s="167" t="s">
        <v>27</v>
      </c>
    </row>
    <row r="3" spans="1:10" ht="17.25" thickBot="1" x14ac:dyDescent="0.35">
      <c r="A3" s="168"/>
      <c r="B3" s="169"/>
      <c r="C3" s="169"/>
      <c r="D3" s="169"/>
      <c r="E3" s="169"/>
      <c r="F3" s="169"/>
      <c r="G3" s="169"/>
      <c r="H3" s="164"/>
    </row>
    <row r="4" spans="1:10" ht="28.5" customHeight="1" thickBot="1" x14ac:dyDescent="0.35">
      <c r="A4" s="163"/>
      <c r="B4" s="169"/>
      <c r="C4" s="642" t="s">
        <v>201</v>
      </c>
      <c r="D4" s="643"/>
      <c r="E4" s="643"/>
      <c r="F4" s="643"/>
      <c r="G4" s="643"/>
      <c r="H4" s="644"/>
      <c r="J4" s="170" t="s">
        <v>248</v>
      </c>
    </row>
    <row r="5" spans="1:10" ht="17.25" thickBot="1" x14ac:dyDescent="0.35">
      <c r="A5" s="163"/>
      <c r="B5" s="169"/>
      <c r="C5" s="169"/>
      <c r="D5" s="169"/>
      <c r="E5" s="169"/>
      <c r="F5" s="169"/>
      <c r="G5" s="169"/>
      <c r="H5" s="164"/>
    </row>
    <row r="6" spans="1:10" ht="24.75" customHeight="1" x14ac:dyDescent="0.3">
      <c r="A6" s="163"/>
      <c r="B6" s="163"/>
      <c r="C6" s="171" t="s">
        <v>110</v>
      </c>
      <c r="D6" s="172" t="s">
        <v>151</v>
      </c>
      <c r="E6" s="173" t="s">
        <v>220</v>
      </c>
      <c r="F6" s="174" t="s">
        <v>152</v>
      </c>
      <c r="G6" s="171" t="s">
        <v>259</v>
      </c>
      <c r="H6" s="175" t="s">
        <v>258</v>
      </c>
      <c r="I6" s="171" t="s">
        <v>154</v>
      </c>
      <c r="J6" s="176" t="s">
        <v>155</v>
      </c>
    </row>
    <row r="7" spans="1:10" ht="27" x14ac:dyDescent="0.3">
      <c r="A7" s="163"/>
      <c r="B7" s="163">
        <v>1</v>
      </c>
      <c r="C7" s="4" t="s">
        <v>341</v>
      </c>
      <c r="D7" s="238" t="str" cm="1">
        <f t="array" ref="D7:F8">IF(U!F7:H8=0,"",U!F7:H8)</f>
        <v/>
      </c>
      <c r="E7" s="242" t="str">
        <v/>
      </c>
      <c r="F7" s="239" t="str">
        <v/>
      </c>
      <c r="G7" s="94"/>
      <c r="H7" s="122"/>
      <c r="I7" s="4"/>
      <c r="J7" s="4"/>
    </row>
    <row r="8" spans="1:10" ht="27.75" thickBot="1" x14ac:dyDescent="0.35">
      <c r="A8" s="163"/>
      <c r="B8" s="163">
        <v>2</v>
      </c>
      <c r="C8" s="4" t="s">
        <v>342</v>
      </c>
      <c r="D8" s="240" t="str">
        <v/>
      </c>
      <c r="E8" s="243" t="str">
        <v/>
      </c>
      <c r="F8" s="241" t="str">
        <v/>
      </c>
      <c r="G8" s="94"/>
      <c r="H8" s="122"/>
      <c r="I8" s="4"/>
      <c r="J8" s="4"/>
    </row>
    <row r="9" spans="1:10" x14ac:dyDescent="0.3">
      <c r="B9" s="163"/>
      <c r="C9" s="179" t="s">
        <v>0</v>
      </c>
      <c r="D9" s="180"/>
      <c r="E9" s="180"/>
      <c r="F9" s="180"/>
      <c r="G9" s="181" t="str">
        <f>CONCATENATE(SUM(IF(D7="X",G7,0),IF(D8="X",G8,0))," sur ",SUM(IF(D7="X",F7,0),IF(D8="X",F8,0))," points","  (sur un maximum possible de ",2*(COUNTIF(D7:D8,"X"))," points)")</f>
        <v>0 sur 0 points  (sur un maximum possible de 0 points)</v>
      </c>
      <c r="H9" s="182"/>
    </row>
    <row r="11" spans="1:10" x14ac:dyDescent="0.3">
      <c r="C11" s="183" t="s">
        <v>117</v>
      </c>
      <c r="D11" s="166"/>
    </row>
    <row r="12" spans="1:10" x14ac:dyDescent="0.3">
      <c r="C12" s="184" t="s">
        <v>156</v>
      </c>
      <c r="D12" s="185">
        <v>2</v>
      </c>
    </row>
    <row r="13" spans="1:10" x14ac:dyDescent="0.3">
      <c r="C13" s="186" t="s">
        <v>157</v>
      </c>
      <c r="D13" s="187">
        <v>1</v>
      </c>
    </row>
    <row r="14" spans="1:10" x14ac:dyDescent="0.3">
      <c r="C14" s="195" t="s">
        <v>158</v>
      </c>
      <c r="D14" s="189">
        <v>0</v>
      </c>
    </row>
  </sheetData>
  <sheetProtection algorithmName="SHA-512" hashValue="t1HW103SzkNaHLUy8TgX6MBs4+f7U/u80OzuDDahkuhOLFrjNDyzF7rtp40abguu9m+HF+ACgKaCSdvcWSrCOA==" saltValue="x8geST28ftocFfMZsibiYA==" spinCount="100000" sheet="1" formatColumns="0" formatRows="0"/>
  <dataConsolidate/>
  <mergeCells count="2">
    <mergeCell ref="A2:I2"/>
    <mergeCell ref="C4:H4"/>
  </mergeCells>
  <phoneticPr fontId="50" type="noConversion"/>
  <conditionalFormatting sqref="E7:E8">
    <cfRule type="containsText" dxfId="29" priority="3" operator="containsText" text="Basse">
      <formula>NOT(ISERROR(SEARCH("Basse",E7)))</formula>
    </cfRule>
    <cfRule type="containsText" dxfId="27" priority="5" operator="containsText" text="Moyenne">
      <formula>NOT(ISERROR(SEARCH("Moyenne",E7)))</formula>
    </cfRule>
  </conditionalFormatting>
  <conditionalFormatting sqref="F7:G8">
    <cfRule type="colorScale" priority="1">
      <colorScale>
        <cfvo type="num" val="$D$14"/>
        <cfvo type="num" val="$D$13"/>
        <cfvo type="num" val="$D$12"/>
        <color rgb="FFF8696B"/>
        <color rgb="FFFFEB84"/>
        <color rgb="FF63BE7B"/>
      </colorScale>
    </cfRule>
  </conditionalFormatting>
  <dataValidations count="1">
    <dataValidation type="list" allowBlank="1" showInputMessage="1" showErrorMessage="1" sqref="G7:G8" xr:uid="{619480BA-C8D1-498D-979A-1C169876A8DA}">
      <formula1>$D$12:$D$14</formula1>
    </dataValidation>
  </dataValidations>
  <hyperlinks>
    <hyperlink ref="J4" r:id="rId1" location="page=25" xr:uid="{AE17A93C-3DF9-42DA-9EE1-1A15C79683E3}"/>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4" operator="containsText" id="{C0FB1C3F-7FB6-4CEE-9E44-D6344C7A3FD1}">
            <xm:f>NOT(ISERROR(SEARCH("Haute",E7)))</xm:f>
            <xm:f>"Haute"</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euil34">
    <tabColor rgb="FF6CAC34"/>
  </sheetPr>
  <dimension ref="A1:J14"/>
  <sheetViews>
    <sheetView view="pageLayout" zoomScaleNormal="100" workbookViewId="0">
      <selection activeCell="G4" sqref="G4:G6"/>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40" t="s">
        <v>202</v>
      </c>
      <c r="B2" s="641"/>
      <c r="C2" s="641"/>
      <c r="D2" s="641"/>
      <c r="E2" s="641"/>
      <c r="F2" s="641"/>
      <c r="G2" s="641"/>
      <c r="H2" s="641"/>
      <c r="I2" s="641"/>
      <c r="J2" s="167" t="s">
        <v>28</v>
      </c>
    </row>
    <row r="3" spans="1:10" ht="17.25" thickBot="1" x14ac:dyDescent="0.35">
      <c r="A3" s="168"/>
      <c r="B3" s="169"/>
      <c r="C3" s="169"/>
      <c r="D3" s="169"/>
      <c r="E3" s="169"/>
      <c r="F3" s="169"/>
      <c r="G3" s="169"/>
      <c r="H3" s="164"/>
    </row>
    <row r="4" spans="1:10" ht="17.25" thickBot="1" x14ac:dyDescent="0.35">
      <c r="A4" s="163"/>
      <c r="B4" s="169"/>
      <c r="C4" s="642" t="s">
        <v>395</v>
      </c>
      <c r="D4" s="643"/>
      <c r="E4" s="643"/>
      <c r="F4" s="643"/>
      <c r="G4" s="643"/>
      <c r="H4" s="644"/>
      <c r="J4" s="170" t="s">
        <v>248</v>
      </c>
    </row>
    <row r="5" spans="1:10" ht="17.25" thickBot="1" x14ac:dyDescent="0.35">
      <c r="A5" s="163"/>
      <c r="B5" s="169"/>
      <c r="C5" s="169"/>
      <c r="D5" s="169"/>
      <c r="E5" s="169"/>
      <c r="F5" s="169"/>
      <c r="G5" s="169"/>
      <c r="H5" s="164"/>
    </row>
    <row r="6" spans="1:10" ht="24.75" customHeight="1" x14ac:dyDescent="0.3">
      <c r="A6" s="163"/>
      <c r="B6" s="163"/>
      <c r="C6" s="171" t="s">
        <v>110</v>
      </c>
      <c r="D6" s="172" t="s">
        <v>151</v>
      </c>
      <c r="E6" s="173" t="s">
        <v>220</v>
      </c>
      <c r="F6" s="174" t="s">
        <v>152</v>
      </c>
      <c r="G6" s="171" t="s">
        <v>259</v>
      </c>
      <c r="H6" s="175" t="s">
        <v>258</v>
      </c>
      <c r="I6" s="171" t="s">
        <v>154</v>
      </c>
      <c r="J6" s="176" t="s">
        <v>155</v>
      </c>
    </row>
    <row r="7" spans="1:10" ht="27" x14ac:dyDescent="0.3">
      <c r="A7" s="163"/>
      <c r="B7" s="163">
        <v>1</v>
      </c>
      <c r="C7" s="177" t="s">
        <v>379</v>
      </c>
      <c r="D7" s="238" t="str" cm="1">
        <f t="array" ref="D7:F8">IF(U!F9:H10=0,"",U!F9:H10)</f>
        <v/>
      </c>
      <c r="E7" s="242" t="str">
        <v/>
      </c>
      <c r="F7" s="239" t="str">
        <v/>
      </c>
      <c r="G7" s="94"/>
      <c r="H7" s="122"/>
      <c r="I7" s="4"/>
      <c r="J7" s="4"/>
    </row>
    <row r="8" spans="1:10" ht="27.75" thickBot="1" x14ac:dyDescent="0.35">
      <c r="A8" s="163"/>
      <c r="B8" s="163">
        <v>2</v>
      </c>
      <c r="C8" s="4" t="s">
        <v>380</v>
      </c>
      <c r="D8" s="240" t="str">
        <v/>
      </c>
      <c r="E8" s="243" t="str">
        <v/>
      </c>
      <c r="F8" s="241" t="str">
        <v/>
      </c>
      <c r="G8" s="94"/>
      <c r="H8" s="122"/>
      <c r="I8" s="4"/>
      <c r="J8" s="4"/>
    </row>
    <row r="9" spans="1:10" x14ac:dyDescent="0.3">
      <c r="B9" s="163"/>
      <c r="C9" s="179" t="s">
        <v>0</v>
      </c>
      <c r="D9" s="180"/>
      <c r="E9" s="180"/>
      <c r="F9" s="180"/>
      <c r="G9" s="181" t="str">
        <f>CONCATENATE(SUM(IF(D7="X",G7,0),IF(D8="X",G8,0))," sur ",SUM(IF(D7="X",F7,0),IF(D8="X",F8,0))," points", "  (sur un maximum possible de ", 2*(COUNTIF(D7:D8,"X"))," points) ")</f>
        <v xml:space="preserve">0 sur 0 points  (sur un maximum possible de 0 points) </v>
      </c>
      <c r="H9" s="182"/>
    </row>
    <row r="10" spans="1:10" x14ac:dyDescent="0.3">
      <c r="B10" s="163"/>
    </row>
    <row r="11" spans="1:10" x14ac:dyDescent="0.3">
      <c r="C11" s="183" t="s">
        <v>117</v>
      </c>
      <c r="D11" s="166"/>
    </row>
    <row r="12" spans="1:10" x14ac:dyDescent="0.3">
      <c r="C12" s="184" t="s">
        <v>156</v>
      </c>
      <c r="D12" s="185">
        <v>2</v>
      </c>
    </row>
    <row r="13" spans="1:10" x14ac:dyDescent="0.3">
      <c r="C13" s="186" t="s">
        <v>157</v>
      </c>
      <c r="D13" s="187">
        <v>1</v>
      </c>
    </row>
    <row r="14" spans="1:10" x14ac:dyDescent="0.3">
      <c r="C14" s="195" t="s">
        <v>158</v>
      </c>
      <c r="D14" s="189">
        <v>0</v>
      </c>
    </row>
  </sheetData>
  <sheetProtection algorithmName="SHA-512" hashValue="CzGEOop17sPiwixI6RwJhpckS3XwaJW7+QyWgWx92NIfb92nafM1/QtolZsH0klwXY8B1cBg1tP3xUK7EYMlBw==" saltValue="IHBQyhOIOwmsi77m1v7uYA==" spinCount="100000" sheet="1" formatColumns="0" formatRows="0"/>
  <dataConsolidate/>
  <mergeCells count="2">
    <mergeCell ref="A2:I2"/>
    <mergeCell ref="C4:H4"/>
  </mergeCells>
  <phoneticPr fontId="50" type="noConversion"/>
  <conditionalFormatting sqref="E7:E8">
    <cfRule type="containsText" dxfId="26" priority="2" operator="containsText" text="Basse">
      <formula>NOT(ISERROR(SEARCH("Basse",E7)))</formula>
    </cfRule>
    <cfRule type="containsText" dxfId="24" priority="4" operator="containsText" text="Moyenne">
      <formula>NOT(ISERROR(SEARCH("Moyenne",E7)))</formula>
    </cfRule>
  </conditionalFormatting>
  <conditionalFormatting sqref="F7:G8">
    <cfRule type="colorScale" priority="1">
      <colorScale>
        <cfvo type="num" val="$D$14"/>
        <cfvo type="num" val="$D$13"/>
        <cfvo type="num" val="$D$12"/>
        <color rgb="FFF8696B"/>
        <color rgb="FFFFEB84"/>
        <color rgb="FF63BE7B"/>
      </colorScale>
    </cfRule>
  </conditionalFormatting>
  <dataValidations count="1">
    <dataValidation type="list" allowBlank="1" showInputMessage="1" showErrorMessage="1" sqref="G7:G8" xr:uid="{9247791A-9B37-48B8-86B6-A29219EE58E5}">
      <formula1>$D$12:$D$14</formula1>
    </dataValidation>
  </dataValidations>
  <hyperlinks>
    <hyperlink ref="J4" r:id="rId1" location="page=25" xr:uid="{47F61EFF-87BF-42DD-9D2B-7E4BBECC3896}"/>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ACA0223E-09BD-4834-8B30-7568FB3B07A7}">
            <xm:f>NOT(ISERROR(SEARCH("Haute",E7)))</xm:f>
            <xm:f>"Haute"</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euil35">
    <tabColor rgb="FF6CAC34"/>
  </sheetPr>
  <dimension ref="A1:J14"/>
  <sheetViews>
    <sheetView view="pageLayout" zoomScaleNormal="100" workbookViewId="0">
      <selection activeCell="G4" sqref="G4:G6"/>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x14ac:dyDescent="0.3">
      <c r="A2" s="640" t="s">
        <v>343</v>
      </c>
      <c r="B2" s="641"/>
      <c r="C2" s="641"/>
      <c r="D2" s="641"/>
      <c r="E2" s="641"/>
      <c r="F2" s="641"/>
      <c r="G2" s="641"/>
      <c r="H2" s="641"/>
      <c r="I2" s="641"/>
      <c r="J2" s="200" t="s">
        <v>35</v>
      </c>
    </row>
    <row r="3" spans="1:10" ht="17.25" thickBot="1" x14ac:dyDescent="0.35">
      <c r="A3" s="168"/>
      <c r="B3" s="169"/>
      <c r="C3" s="169"/>
      <c r="D3" s="169"/>
      <c r="E3" s="169"/>
      <c r="F3" s="169"/>
      <c r="G3" s="169"/>
      <c r="H3" s="164"/>
    </row>
    <row r="4" spans="1:10" ht="29.25" customHeight="1" thickBot="1" x14ac:dyDescent="0.35">
      <c r="A4" s="163"/>
      <c r="B4" s="169"/>
      <c r="C4" s="642" t="s">
        <v>396</v>
      </c>
      <c r="D4" s="643"/>
      <c r="E4" s="643"/>
      <c r="F4" s="643"/>
      <c r="G4" s="643"/>
      <c r="H4" s="644"/>
      <c r="J4" s="170" t="s">
        <v>248</v>
      </c>
    </row>
    <row r="5" spans="1:10" ht="17.25" thickBot="1" x14ac:dyDescent="0.35">
      <c r="A5" s="163"/>
      <c r="B5" s="169"/>
      <c r="C5" s="169"/>
      <c r="D5" s="169"/>
      <c r="E5" s="169"/>
      <c r="F5" s="169"/>
      <c r="G5" s="169"/>
      <c r="H5" s="164"/>
    </row>
    <row r="6" spans="1:10" ht="24.75" customHeight="1" x14ac:dyDescent="0.3">
      <c r="A6" s="163"/>
      <c r="B6" s="163"/>
      <c r="C6" s="171" t="s">
        <v>110</v>
      </c>
      <c r="D6" s="172" t="s">
        <v>151</v>
      </c>
      <c r="E6" s="173" t="s">
        <v>220</v>
      </c>
      <c r="F6" s="174" t="s">
        <v>152</v>
      </c>
      <c r="G6" s="171" t="s">
        <v>259</v>
      </c>
      <c r="H6" s="175" t="s">
        <v>258</v>
      </c>
      <c r="I6" s="171" t="s">
        <v>154</v>
      </c>
      <c r="J6" s="176" t="s">
        <v>155</v>
      </c>
    </row>
    <row r="7" spans="1:10" ht="27" x14ac:dyDescent="0.3">
      <c r="A7" s="163"/>
      <c r="B7" s="163">
        <v>1</v>
      </c>
      <c r="C7" s="177" t="s">
        <v>365</v>
      </c>
      <c r="D7" s="238" t="str" cm="1">
        <f t="array" ref="D7:F8">IF(U!F11:H12=0,"",U!F11:H12)</f>
        <v/>
      </c>
      <c r="E7" s="242" t="str">
        <v/>
      </c>
      <c r="F7" s="239" t="str">
        <v/>
      </c>
      <c r="G7" s="94"/>
      <c r="H7" s="122"/>
      <c r="I7" s="4"/>
      <c r="J7" s="4"/>
    </row>
    <row r="8" spans="1:10" ht="27.75" thickBot="1" x14ac:dyDescent="0.35">
      <c r="A8" s="163"/>
      <c r="B8" s="163">
        <v>2</v>
      </c>
      <c r="C8" s="4" t="s">
        <v>366</v>
      </c>
      <c r="D8" s="240" t="str">
        <v/>
      </c>
      <c r="E8" s="243" t="str">
        <v/>
      </c>
      <c r="F8" s="241" t="str">
        <v/>
      </c>
      <c r="G8" s="94"/>
      <c r="H8" s="122"/>
      <c r="I8" s="4"/>
      <c r="J8" s="4"/>
    </row>
    <row r="9" spans="1:10" x14ac:dyDescent="0.3">
      <c r="B9" s="163"/>
      <c r="C9" s="179" t="s">
        <v>0</v>
      </c>
      <c r="D9" s="180"/>
      <c r="E9" s="180"/>
      <c r="F9" s="180"/>
      <c r="G9" s="181" t="str">
        <f>CONCATENATE(SUM(IF(D7="X",G7,0),IF(D8="X",G8,0))," sur ",SUM(IF(D7="X",F7,0),IF(D8="X",F8,0))," points", "  (sur un maximum possible de ", 2*(COUNTIF(D7:D8,"X"))," points) ")</f>
        <v xml:space="preserve">0 sur 0 points  (sur un maximum possible de 0 points) </v>
      </c>
      <c r="H9" s="182"/>
    </row>
    <row r="10" spans="1:10" x14ac:dyDescent="0.3">
      <c r="B10" s="163"/>
    </row>
    <row r="11" spans="1:10" x14ac:dyDescent="0.3">
      <c r="C11" s="183" t="s">
        <v>117</v>
      </c>
      <c r="D11" s="166"/>
    </row>
    <row r="12" spans="1:10" x14ac:dyDescent="0.3">
      <c r="C12" s="193" t="s">
        <v>156</v>
      </c>
      <c r="D12" s="201">
        <v>2</v>
      </c>
    </row>
    <row r="13" spans="1:10" x14ac:dyDescent="0.3">
      <c r="C13" s="194" t="s">
        <v>167</v>
      </c>
      <c r="D13" s="187">
        <v>1</v>
      </c>
    </row>
    <row r="14" spans="1:10" x14ac:dyDescent="0.3">
      <c r="C14" s="195" t="s">
        <v>158</v>
      </c>
      <c r="D14" s="189">
        <v>0</v>
      </c>
    </row>
  </sheetData>
  <sheetProtection algorithmName="SHA-512" hashValue="acGg4cEjZqWY583yky+tA/DBIYldlaDfLE7KYuGBgMS6rnqSp247fit/SicGj2oB2MvE0lpBtepzQhhdo843iw==" saltValue="IsO2nxBTEuFKcWItnU5i5Q==" spinCount="100000" sheet="1" formatColumns="0" formatRows="0"/>
  <dataConsolidate/>
  <mergeCells count="2">
    <mergeCell ref="A2:I2"/>
    <mergeCell ref="C4:H4"/>
  </mergeCells>
  <phoneticPr fontId="50" type="noConversion"/>
  <conditionalFormatting sqref="E7:E8">
    <cfRule type="containsText" dxfId="23" priority="2" operator="containsText" text="Basse">
      <formula>NOT(ISERROR(SEARCH("Basse",E7)))</formula>
    </cfRule>
    <cfRule type="containsText" dxfId="21" priority="4" operator="containsText" text="Moyenne">
      <formula>NOT(ISERROR(SEARCH("Moyenne",E7)))</formula>
    </cfRule>
  </conditionalFormatting>
  <conditionalFormatting sqref="F7:G8">
    <cfRule type="colorScale" priority="1">
      <colorScale>
        <cfvo type="num" val="$D$14"/>
        <cfvo type="num" val="$D$13"/>
        <cfvo type="num" val="$D$12"/>
        <color rgb="FFF8696B"/>
        <color rgb="FFFFEB84"/>
        <color rgb="FF63BE7B"/>
      </colorScale>
    </cfRule>
  </conditionalFormatting>
  <dataValidations count="1">
    <dataValidation type="list" allowBlank="1" showInputMessage="1" showErrorMessage="1" sqref="G7:G8" xr:uid="{0276F763-434D-4D18-88AD-EC87863D8C09}">
      <formula1>$D$12:$D$14</formula1>
    </dataValidation>
  </dataValidations>
  <hyperlinks>
    <hyperlink ref="J4" r:id="rId1" location="page=25" xr:uid="{BE64AD9A-9703-4979-ABA0-0F282C90346D}"/>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D254E0E8-E124-47F1-979D-3E73A88DF994}">
            <xm:f>NOT(ISERROR(SEARCH("Haute",E7)))</xm:f>
            <xm:f>"Haute"</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euil36">
    <tabColor rgb="FF6CAC34"/>
  </sheetPr>
  <dimension ref="A1:J15"/>
  <sheetViews>
    <sheetView view="pageLayout" zoomScaleNormal="100" workbookViewId="0">
      <selection activeCell="G4" sqref="G4:G6"/>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40" t="s">
        <v>344</v>
      </c>
      <c r="B2" s="641"/>
      <c r="C2" s="641"/>
      <c r="D2" s="641"/>
      <c r="E2" s="641"/>
      <c r="F2" s="641"/>
      <c r="G2" s="641"/>
      <c r="H2" s="641"/>
      <c r="I2" s="641"/>
      <c r="J2" s="167" t="s">
        <v>36</v>
      </c>
    </row>
    <row r="3" spans="1:10" ht="17.25" thickBot="1" x14ac:dyDescent="0.35">
      <c r="A3" s="168"/>
      <c r="B3" s="169"/>
      <c r="C3" s="169"/>
      <c r="D3" s="169"/>
      <c r="E3" s="169"/>
      <c r="F3" s="169"/>
      <c r="G3" s="169"/>
      <c r="H3" s="164"/>
    </row>
    <row r="4" spans="1:10" ht="29.25" customHeight="1" thickBot="1" x14ac:dyDescent="0.35">
      <c r="A4" s="163"/>
      <c r="B4" s="169"/>
      <c r="C4" s="642" t="s">
        <v>168</v>
      </c>
      <c r="D4" s="643"/>
      <c r="E4" s="643"/>
      <c r="F4" s="643"/>
      <c r="G4" s="643"/>
      <c r="H4" s="644"/>
      <c r="J4" s="170" t="s">
        <v>248</v>
      </c>
    </row>
    <row r="5" spans="1:10" ht="17.25" thickBot="1" x14ac:dyDescent="0.35">
      <c r="A5" s="163"/>
      <c r="B5" s="169"/>
      <c r="C5" s="169"/>
      <c r="D5" s="169"/>
      <c r="E5" s="169"/>
      <c r="F5" s="169"/>
      <c r="G5" s="169"/>
      <c r="H5" s="164"/>
    </row>
    <row r="6" spans="1:10" ht="24.75" customHeight="1" x14ac:dyDescent="0.3">
      <c r="A6" s="163"/>
      <c r="B6" s="163"/>
      <c r="C6" s="171" t="s">
        <v>110</v>
      </c>
      <c r="D6" s="172" t="s">
        <v>151</v>
      </c>
      <c r="E6" s="173" t="s">
        <v>220</v>
      </c>
      <c r="F6" s="174" t="s">
        <v>152</v>
      </c>
      <c r="G6" s="171" t="s">
        <v>259</v>
      </c>
      <c r="H6" s="175" t="s">
        <v>258</v>
      </c>
      <c r="I6" s="171" t="s">
        <v>154</v>
      </c>
      <c r="J6" s="176" t="s">
        <v>155</v>
      </c>
    </row>
    <row r="7" spans="1:10" ht="27" x14ac:dyDescent="0.3">
      <c r="A7" s="163"/>
      <c r="B7" s="163">
        <v>1</v>
      </c>
      <c r="C7" s="177" t="s">
        <v>345</v>
      </c>
      <c r="D7" s="238" t="str" cm="1">
        <f t="array" ref="D7:F9">IF(U!F13:H15="","",U!F13:H15)</f>
        <v/>
      </c>
      <c r="E7" s="242" t="str">
        <v/>
      </c>
      <c r="F7" s="239" t="str">
        <v/>
      </c>
      <c r="G7" s="95"/>
      <c r="H7" s="122"/>
      <c r="I7" s="4"/>
      <c r="J7" s="4"/>
    </row>
    <row r="8" spans="1:10" ht="27" x14ac:dyDescent="0.3">
      <c r="A8" s="163"/>
      <c r="B8" s="163">
        <v>2</v>
      </c>
      <c r="C8" s="191" t="s">
        <v>346</v>
      </c>
      <c r="D8" s="238" t="str">
        <v/>
      </c>
      <c r="E8" s="242" t="str">
        <v/>
      </c>
      <c r="F8" s="239" t="str">
        <v/>
      </c>
      <c r="G8" s="95"/>
      <c r="H8" s="122"/>
      <c r="I8" s="4"/>
      <c r="J8" s="4"/>
    </row>
    <row r="9" spans="1:10" ht="27.75" thickBot="1" x14ac:dyDescent="0.35">
      <c r="A9" s="163"/>
      <c r="B9" s="163">
        <v>3</v>
      </c>
      <c r="C9" s="191" t="s">
        <v>347</v>
      </c>
      <c r="D9" s="240" t="str">
        <v/>
      </c>
      <c r="E9" s="243" t="str">
        <v/>
      </c>
      <c r="F9" s="241" t="str">
        <v/>
      </c>
      <c r="G9" s="126"/>
      <c r="H9" s="122"/>
      <c r="I9" s="4"/>
      <c r="J9" s="4"/>
    </row>
    <row r="10" spans="1:10" x14ac:dyDescent="0.3">
      <c r="B10" s="163"/>
      <c r="C10" s="179" t="s">
        <v>0</v>
      </c>
      <c r="D10" s="197"/>
      <c r="E10" s="198"/>
      <c r="F10" s="198"/>
      <c r="G10" s="181" t="str">
        <f>CONCATENATE(SUM(IF(D7="X",G7,0),IF(D8="X",G8,0),IF(D9="X",G9,0))," sur ",SUM(IF(D7="X",F7,0),IF(D8="X",F8,0),IF(D9="X",F9,0))," points", "  (sur un maximum possible de ", 2*(COUNTIF(D7:D9,"X"))," points) ")</f>
        <v xml:space="preserve">0 sur 0 points  (sur un maximum possible de 0 points) </v>
      </c>
      <c r="H10" s="182"/>
    </row>
    <row r="11" spans="1:10" x14ac:dyDescent="0.3">
      <c r="B11" s="163"/>
    </row>
    <row r="12" spans="1:10" x14ac:dyDescent="0.3">
      <c r="C12" s="183" t="s">
        <v>117</v>
      </c>
      <c r="D12" s="166"/>
    </row>
    <row r="13" spans="1:10" x14ac:dyDescent="0.3">
      <c r="C13" s="184" t="s">
        <v>156</v>
      </c>
      <c r="D13" s="185">
        <v>2</v>
      </c>
    </row>
    <row r="14" spans="1:10" x14ac:dyDescent="0.3">
      <c r="C14" s="194" t="s">
        <v>157</v>
      </c>
      <c r="D14" s="187">
        <v>1</v>
      </c>
    </row>
    <row r="15" spans="1:10" x14ac:dyDescent="0.3">
      <c r="C15" s="195" t="s">
        <v>158</v>
      </c>
      <c r="D15" s="189">
        <v>0</v>
      </c>
    </row>
  </sheetData>
  <sheetProtection algorithmName="SHA-512" hashValue="MWLhlZfUnkMKGSYB2Mmlm18CBIlp9Nejbo/nKXEupOR4H7kPDUCf9znv3tDf3wck4VbIjELrN50HYBk1grYC2Q==" saltValue="AK0Qw2UNr8mwB6YW6USjJQ==" spinCount="100000" sheet="1" formatColumns="0" formatRows="0"/>
  <dataConsolidate/>
  <mergeCells count="2">
    <mergeCell ref="A2:I2"/>
    <mergeCell ref="C4:H4"/>
  </mergeCells>
  <phoneticPr fontId="50" type="noConversion"/>
  <conditionalFormatting sqref="E7:E9">
    <cfRule type="containsText" dxfId="20" priority="2" operator="containsText" text="Basse">
      <formula>NOT(ISERROR(SEARCH("Basse",E7)))</formula>
    </cfRule>
    <cfRule type="containsText" dxfId="18" priority="4" operator="containsText" text="Moyenne">
      <formula>NOT(ISERROR(SEARCH("Moyenne",E7)))</formula>
    </cfRule>
  </conditionalFormatting>
  <conditionalFormatting sqref="F7:G9">
    <cfRule type="colorScale" priority="1">
      <colorScale>
        <cfvo type="num" val="$D$15"/>
        <cfvo type="num" val="$D$14"/>
        <cfvo type="num" val="$D$13"/>
        <color rgb="FFF8696B"/>
        <color rgb="FFFFEB84"/>
        <color rgb="FF63BE7B"/>
      </colorScale>
    </cfRule>
  </conditionalFormatting>
  <dataValidations count="1">
    <dataValidation type="list" allowBlank="1" showInputMessage="1" showErrorMessage="1" sqref="G7:G9" xr:uid="{92AE8E60-BC10-43C9-980C-8D61AA20D364}">
      <formula1>$D$13:$D$15</formula1>
    </dataValidation>
  </dataValidations>
  <hyperlinks>
    <hyperlink ref="J4" r:id="rId1" location="page=25" xr:uid="{3C0890D9-4D69-4AD3-85CE-88DBABC283A9}"/>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83086909-7AED-4A56-A698-8AF6931BAEED}">
            <xm:f>NOT(ISERROR(SEARCH("Haute",E7)))</xm:f>
            <xm:f>"Haute"</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euil37">
    <tabColor rgb="FF6CAC34"/>
  </sheetPr>
  <dimension ref="A1:J15"/>
  <sheetViews>
    <sheetView view="pageLayout" zoomScaleNormal="100" workbookViewId="0">
      <selection activeCell="G4" sqref="G4:G6"/>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40" t="s">
        <v>348</v>
      </c>
      <c r="B2" s="641"/>
      <c r="C2" s="641"/>
      <c r="D2" s="641"/>
      <c r="E2" s="641"/>
      <c r="F2" s="641"/>
      <c r="G2" s="641"/>
      <c r="H2" s="641"/>
      <c r="I2" s="641"/>
      <c r="J2" s="167" t="s">
        <v>29</v>
      </c>
    </row>
    <row r="3" spans="1:10" ht="17.25" thickBot="1" x14ac:dyDescent="0.35">
      <c r="A3" s="168"/>
      <c r="B3" s="169"/>
      <c r="C3" s="169"/>
      <c r="D3" s="169"/>
      <c r="E3" s="169"/>
      <c r="F3" s="169"/>
      <c r="G3" s="169"/>
      <c r="H3" s="164"/>
    </row>
    <row r="4" spans="1:10" ht="15" customHeight="1" thickBot="1" x14ac:dyDescent="0.35">
      <c r="A4" s="163"/>
      <c r="B4" s="169"/>
      <c r="C4" s="642" t="s">
        <v>397</v>
      </c>
      <c r="D4" s="643"/>
      <c r="E4" s="643"/>
      <c r="F4" s="643"/>
      <c r="G4" s="643"/>
      <c r="H4" s="644"/>
      <c r="J4" s="170" t="s">
        <v>248</v>
      </c>
    </row>
    <row r="5" spans="1:10" ht="17.25" thickBot="1" x14ac:dyDescent="0.35">
      <c r="A5" s="163"/>
      <c r="B5" s="169"/>
      <c r="C5" s="169"/>
      <c r="D5" s="169"/>
      <c r="E5" s="169"/>
      <c r="F5" s="169"/>
      <c r="G5" s="169"/>
      <c r="H5" s="164"/>
    </row>
    <row r="6" spans="1:10" ht="24.75" customHeight="1" x14ac:dyDescent="0.3">
      <c r="A6" s="163"/>
      <c r="B6" s="163"/>
      <c r="C6" s="171" t="s">
        <v>110</v>
      </c>
      <c r="D6" s="172" t="s">
        <v>151</v>
      </c>
      <c r="E6" s="173" t="s">
        <v>220</v>
      </c>
      <c r="F6" s="174" t="s">
        <v>152</v>
      </c>
      <c r="G6" s="171" t="s">
        <v>259</v>
      </c>
      <c r="H6" s="175" t="s">
        <v>258</v>
      </c>
      <c r="I6" s="171" t="s">
        <v>154</v>
      </c>
      <c r="J6" s="176" t="s">
        <v>155</v>
      </c>
    </row>
    <row r="7" spans="1:10" ht="27" x14ac:dyDescent="0.3">
      <c r="A7" s="163"/>
      <c r="B7" s="163">
        <v>1</v>
      </c>
      <c r="C7" s="4" t="s">
        <v>349</v>
      </c>
      <c r="D7" s="238" t="str" cm="1">
        <f t="array" ref="D7:F9">IF(U!F16:H18="","",U!F16:H18)</f>
        <v/>
      </c>
      <c r="E7" s="242" t="str">
        <v/>
      </c>
      <c r="F7" s="239" t="str">
        <v/>
      </c>
      <c r="G7" s="95"/>
      <c r="H7" s="122"/>
      <c r="I7" s="4"/>
      <c r="J7" s="4"/>
    </row>
    <row r="8" spans="1:10" ht="27" x14ac:dyDescent="0.3">
      <c r="A8" s="163"/>
      <c r="B8" s="163">
        <v>2</v>
      </c>
      <c r="C8" s="191" t="s">
        <v>350</v>
      </c>
      <c r="D8" s="238" t="str">
        <v/>
      </c>
      <c r="E8" s="242" t="str">
        <v/>
      </c>
      <c r="F8" s="239" t="str">
        <v/>
      </c>
      <c r="G8" s="95"/>
      <c r="H8" s="122"/>
      <c r="I8" s="4"/>
      <c r="J8" s="4"/>
    </row>
    <row r="9" spans="1:10" ht="27.75" thickBot="1" x14ac:dyDescent="0.35">
      <c r="A9" s="163"/>
      <c r="B9" s="163">
        <v>3</v>
      </c>
      <c r="C9" s="191" t="s">
        <v>351</v>
      </c>
      <c r="D9" s="240" t="str">
        <v/>
      </c>
      <c r="E9" s="243" t="str">
        <v/>
      </c>
      <c r="F9" s="241" t="str">
        <v/>
      </c>
      <c r="G9" s="126"/>
      <c r="H9" s="122"/>
      <c r="I9" s="4"/>
      <c r="J9" s="4"/>
    </row>
    <row r="10" spans="1:10" x14ac:dyDescent="0.3">
      <c r="B10" s="163"/>
      <c r="C10" s="179" t="s">
        <v>0</v>
      </c>
      <c r="D10" s="197"/>
      <c r="E10" s="198"/>
      <c r="F10" s="198"/>
      <c r="G10" s="181" t="str">
        <f>CONCATENATE(SUM(IF(D7="X",G7,0),IF(D8="X",G8,0),IF(D9="X",G9,0))," sur ",SUM(IF(D7="X",F7,0),IF(D8="X",F8,0),IF(D9="X",F9,0))," points", "  (sur un maximum possible de ", 2*(COUNTIF(D7:D9,"X"))," points) ")</f>
        <v xml:space="preserve">0 sur 0 points  (sur un maximum possible de 0 points) </v>
      </c>
      <c r="H10" s="199"/>
    </row>
    <row r="11" spans="1:10" x14ac:dyDescent="0.3">
      <c r="B11" s="163"/>
    </row>
    <row r="12" spans="1:10" x14ac:dyDescent="0.3">
      <c r="C12" s="183" t="s">
        <v>117</v>
      </c>
      <c r="D12" s="166"/>
    </row>
    <row r="13" spans="1:10" x14ac:dyDescent="0.3">
      <c r="C13" s="184" t="s">
        <v>156</v>
      </c>
      <c r="D13" s="185">
        <v>2</v>
      </c>
    </row>
    <row r="14" spans="1:10" x14ac:dyDescent="0.3">
      <c r="C14" s="186" t="s">
        <v>157</v>
      </c>
      <c r="D14" s="187">
        <v>1</v>
      </c>
    </row>
    <row r="15" spans="1:10" x14ac:dyDescent="0.3">
      <c r="C15" s="188" t="s">
        <v>158</v>
      </c>
      <c r="D15" s="189">
        <v>0</v>
      </c>
    </row>
  </sheetData>
  <sheetProtection algorithmName="SHA-512" hashValue="lU1pUecsu0eJFxKqiVRtzO3+Um7Qjvvervch2yZoPxHa+vASRTflGEytuTHGGbYbt0PqCLPThrX9RqO2quDUCQ==" saltValue="BZXH8pOuNg3Ry6J6s2gbAQ==" spinCount="100000" sheet="1" formatColumns="0" formatRows="0"/>
  <dataConsolidate/>
  <mergeCells count="2">
    <mergeCell ref="A2:I2"/>
    <mergeCell ref="C4:H4"/>
  </mergeCells>
  <phoneticPr fontId="50" type="noConversion"/>
  <conditionalFormatting sqref="E7:E9">
    <cfRule type="containsText" dxfId="17" priority="2" operator="containsText" text="Basse">
      <formula>NOT(ISERROR(SEARCH("Basse",E7)))</formula>
    </cfRule>
    <cfRule type="containsText" dxfId="15" priority="4" operator="containsText" text="Moyenne">
      <formula>NOT(ISERROR(SEARCH("Moyenne",E7)))</formula>
    </cfRule>
  </conditionalFormatting>
  <conditionalFormatting sqref="F7:G9">
    <cfRule type="colorScale" priority="1">
      <colorScale>
        <cfvo type="num" val="$D$15"/>
        <cfvo type="num" val="$D$14"/>
        <cfvo type="num" val="$D$13"/>
        <color rgb="FFF8696B"/>
        <color rgb="FFFFEB84"/>
        <color rgb="FF63BE7B"/>
      </colorScale>
    </cfRule>
  </conditionalFormatting>
  <dataValidations count="1">
    <dataValidation type="list" allowBlank="1" showInputMessage="1" showErrorMessage="1" sqref="G7:G9" xr:uid="{3B87B68D-C36C-4301-BFA7-8B1F92064E72}">
      <formula1>$D$13:$D$15</formula1>
    </dataValidation>
  </dataValidations>
  <hyperlinks>
    <hyperlink ref="J4" r:id="rId1" location="page=25" xr:uid="{17D9C6EB-1138-4E74-A713-902832DAFB46}"/>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324782C4-8EA6-4564-BECB-57F43671DAF9}">
            <xm:f>NOT(ISERROR(SEARCH("Haute",E7)))</xm:f>
            <xm:f>"Haute"</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euil38">
    <tabColor rgb="FF6CAC34"/>
  </sheetPr>
  <dimension ref="A1:J16"/>
  <sheetViews>
    <sheetView view="pageLayout" zoomScaleNormal="100" workbookViewId="0">
      <selection activeCell="G4" sqref="G4:G6"/>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40" t="s">
        <v>143</v>
      </c>
      <c r="B2" s="641"/>
      <c r="C2" s="641"/>
      <c r="D2" s="641"/>
      <c r="E2" s="641"/>
      <c r="F2" s="641"/>
      <c r="G2" s="641"/>
      <c r="H2" s="641"/>
      <c r="I2" s="641"/>
      <c r="J2" s="167" t="s">
        <v>30</v>
      </c>
    </row>
    <row r="3" spans="1:10" ht="17.25" thickBot="1" x14ac:dyDescent="0.35">
      <c r="A3" s="168"/>
      <c r="B3" s="169"/>
      <c r="C3" s="169"/>
      <c r="D3" s="169"/>
      <c r="E3" s="169"/>
      <c r="F3" s="169"/>
      <c r="G3" s="169"/>
      <c r="H3" s="164"/>
    </row>
    <row r="4" spans="1:10" ht="28.5" customHeight="1" thickBot="1" x14ac:dyDescent="0.35">
      <c r="A4" s="163"/>
      <c r="B4" s="169"/>
      <c r="C4" s="642" t="s">
        <v>398</v>
      </c>
      <c r="D4" s="643"/>
      <c r="E4" s="643"/>
      <c r="F4" s="643"/>
      <c r="G4" s="643"/>
      <c r="H4" s="644"/>
      <c r="J4" s="170" t="s">
        <v>248</v>
      </c>
    </row>
    <row r="5" spans="1:10" ht="17.25" thickBot="1" x14ac:dyDescent="0.35">
      <c r="A5" s="163"/>
      <c r="B5" s="169"/>
      <c r="C5" s="169"/>
      <c r="D5" s="169"/>
      <c r="E5" s="169"/>
      <c r="F5" s="169"/>
      <c r="G5" s="169"/>
      <c r="H5" s="164"/>
    </row>
    <row r="6" spans="1:10" ht="24.75" customHeight="1" x14ac:dyDescent="0.3">
      <c r="A6" s="163"/>
      <c r="B6" s="163"/>
      <c r="C6" s="171" t="s">
        <v>110</v>
      </c>
      <c r="D6" s="172" t="s">
        <v>151</v>
      </c>
      <c r="E6" s="173" t="s">
        <v>220</v>
      </c>
      <c r="F6" s="174" t="s">
        <v>152</v>
      </c>
      <c r="G6" s="171" t="s">
        <v>259</v>
      </c>
      <c r="H6" s="175" t="s">
        <v>258</v>
      </c>
      <c r="I6" s="171" t="s">
        <v>154</v>
      </c>
      <c r="J6" s="176" t="s">
        <v>155</v>
      </c>
    </row>
    <row r="7" spans="1:10" ht="27" x14ac:dyDescent="0.3">
      <c r="A7" s="163"/>
      <c r="B7" s="163">
        <v>1</v>
      </c>
      <c r="C7" s="177" t="s">
        <v>169</v>
      </c>
      <c r="D7" s="238" t="str" cm="1">
        <f t="array" ref="D7:F10">IF(U!F19:H22=0,"",U!F19:H22)</f>
        <v/>
      </c>
      <c r="E7" s="242" t="str">
        <v/>
      </c>
      <c r="F7" s="239" t="str">
        <v/>
      </c>
      <c r="G7" s="95"/>
      <c r="H7" s="122"/>
      <c r="I7" s="4"/>
      <c r="J7" s="4"/>
    </row>
    <row r="8" spans="1:10" ht="27" x14ac:dyDescent="0.3">
      <c r="A8" s="163"/>
      <c r="B8" s="163">
        <v>2</v>
      </c>
      <c r="C8" s="4" t="s">
        <v>243</v>
      </c>
      <c r="D8" s="238" t="str">
        <v/>
      </c>
      <c r="E8" s="242" t="str">
        <v/>
      </c>
      <c r="F8" s="239" t="str">
        <v/>
      </c>
      <c r="G8" s="95"/>
      <c r="H8" s="122"/>
      <c r="I8" s="4"/>
      <c r="J8" s="4"/>
    </row>
    <row r="9" spans="1:10" ht="27" x14ac:dyDescent="0.3">
      <c r="A9" s="163"/>
      <c r="B9" s="163">
        <v>3</v>
      </c>
      <c r="C9" s="4" t="s">
        <v>244</v>
      </c>
      <c r="D9" s="238" t="str">
        <v/>
      </c>
      <c r="E9" s="242" t="str">
        <v/>
      </c>
      <c r="F9" s="239" t="str">
        <v/>
      </c>
      <c r="G9" s="126"/>
      <c r="H9" s="122"/>
      <c r="I9" s="4"/>
      <c r="J9" s="4"/>
    </row>
    <row r="10" spans="1:10" ht="27.75" thickBot="1" x14ac:dyDescent="0.35">
      <c r="A10" s="163"/>
      <c r="B10" s="163">
        <v>4</v>
      </c>
      <c r="C10" s="196" t="s">
        <v>245</v>
      </c>
      <c r="D10" s="244" t="str">
        <v/>
      </c>
      <c r="E10" s="245" t="str">
        <v/>
      </c>
      <c r="F10" s="246" t="str">
        <v/>
      </c>
      <c r="G10" s="126"/>
      <c r="H10" s="124"/>
      <c r="I10" s="4"/>
      <c r="J10" s="4"/>
    </row>
    <row r="11" spans="1:10" x14ac:dyDescent="0.3">
      <c r="B11" s="163"/>
      <c r="C11" s="192" t="s">
        <v>0</v>
      </c>
      <c r="D11" s="180"/>
      <c r="E11" s="180"/>
      <c r="F11" s="180"/>
      <c r="G11" s="181" t="str">
        <f>CONCATENATE(SUM(IF(D7="X",G7,0),IF(D8="X",G8,0),IF(D9="X",G9,0),IF(D10="X",G10,0))," sur ",SUM(IF(D7="X",F7,0),IF(D8="X",F8,0),IF(D9="X",F9,0),IF(D10="X",F10,0))," points", "  (sur un maximum possible de ", 2*(COUNTIF(D7:D10,"X"))," points) ")</f>
        <v xml:space="preserve">0 sur 0 points  (sur un maximum possible de 0 points) </v>
      </c>
      <c r="H11" s="182"/>
    </row>
    <row r="12" spans="1:10" x14ac:dyDescent="0.3">
      <c r="B12" s="163"/>
    </row>
    <row r="13" spans="1:10" x14ac:dyDescent="0.3">
      <c r="C13" s="183" t="s">
        <v>117</v>
      </c>
      <c r="D13" s="166"/>
    </row>
    <row r="14" spans="1:10" x14ac:dyDescent="0.3">
      <c r="C14" s="184" t="s">
        <v>156</v>
      </c>
      <c r="D14" s="185">
        <v>2</v>
      </c>
    </row>
    <row r="15" spans="1:10" x14ac:dyDescent="0.3">
      <c r="C15" s="186" t="s">
        <v>157</v>
      </c>
      <c r="D15" s="187">
        <v>1</v>
      </c>
    </row>
    <row r="16" spans="1:10" x14ac:dyDescent="0.3">
      <c r="C16" s="195" t="s">
        <v>158</v>
      </c>
      <c r="D16" s="189">
        <v>0</v>
      </c>
    </row>
  </sheetData>
  <sheetProtection algorithmName="SHA-512" hashValue="Uf822IQBEmvbXw+F2zX9pkJS2E/VOsuOc/LtX/CWNWyEXH3fjYsKHziP3y4CRlCp0uvNQ6lj3n85LpGvvOanvw==" saltValue="1GhTQE+kROVfldKmh8a5cw==" spinCount="100000" sheet="1" formatColumns="0" formatRows="0"/>
  <dataConsolidate/>
  <mergeCells count="2">
    <mergeCell ref="A2:I2"/>
    <mergeCell ref="C4:H4"/>
  </mergeCells>
  <phoneticPr fontId="50" type="noConversion"/>
  <conditionalFormatting sqref="E7:E10">
    <cfRule type="containsText" dxfId="14" priority="2" operator="containsText" text="Basse">
      <formula>NOT(ISERROR(SEARCH("Basse",E7)))</formula>
    </cfRule>
    <cfRule type="containsText" dxfId="12" priority="4" operator="containsText" text="Moyenne">
      <formula>NOT(ISERROR(SEARCH("Moyenne",E7)))</formula>
    </cfRule>
  </conditionalFormatting>
  <conditionalFormatting sqref="F7:G10">
    <cfRule type="colorScale" priority="1">
      <colorScale>
        <cfvo type="num" val="$D$16"/>
        <cfvo type="num" val="$D$15"/>
        <cfvo type="num" val="$D$14"/>
        <color rgb="FFF8696B"/>
        <color rgb="FFFFEB84"/>
        <color rgb="FF63BE7B"/>
      </colorScale>
    </cfRule>
  </conditionalFormatting>
  <dataValidations count="1">
    <dataValidation type="list" allowBlank="1" showInputMessage="1" showErrorMessage="1" sqref="G7:G10" xr:uid="{47882224-B8B5-4607-8BD5-EC734E5DABDE}">
      <formula1>$D$14:$D$16</formula1>
    </dataValidation>
  </dataValidations>
  <hyperlinks>
    <hyperlink ref="J4" r:id="rId1" location="page=25" xr:uid="{9C4889D2-05F5-47D8-8BAA-5327D5AEEE49}"/>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F7388B67-016F-47C0-902E-632A0795A9D8}">
            <xm:f>NOT(ISERROR(SEARCH("Haute",E7)))</xm:f>
            <xm:f>"Haute"</xm:f>
            <x14:dxf>
              <fill>
                <patternFill>
                  <bgColor theme="9" tint="-0.24994659260841701"/>
                </patternFill>
              </fill>
            </x14:dxf>
          </x14:cfRule>
          <xm:sqref>E7:E10</xm:sqref>
        </x14:conditionalFormatting>
      </x14:conditionalFormattings>
    </ext>
    <ext xmlns:mx="http://schemas.microsoft.com/office/mac/excel/2008/main" uri="{64002731-A6B0-56B0-2670-7721B7C09600}">
      <mx:PLV Mode="1" OnePage="0" WScale="0"/>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Feuil39">
    <tabColor rgb="FF6CAC34"/>
  </sheetPr>
  <dimension ref="A1:J15"/>
  <sheetViews>
    <sheetView view="pageLayout" zoomScaleNormal="100" workbookViewId="0">
      <selection activeCell="G4" sqref="G4:G6"/>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40" t="s">
        <v>352</v>
      </c>
      <c r="B2" s="641"/>
      <c r="C2" s="641"/>
      <c r="D2" s="641"/>
      <c r="E2" s="641"/>
      <c r="F2" s="641"/>
      <c r="G2" s="641"/>
      <c r="H2" s="641"/>
      <c r="I2" s="641"/>
      <c r="J2" s="167" t="s">
        <v>31</v>
      </c>
    </row>
    <row r="3" spans="1:10" ht="17.25" thickBot="1" x14ac:dyDescent="0.35">
      <c r="A3" s="168"/>
      <c r="B3" s="169"/>
      <c r="C3" s="169"/>
      <c r="D3" s="169"/>
      <c r="E3" s="169"/>
      <c r="F3" s="169"/>
      <c r="G3" s="169"/>
      <c r="H3" s="164"/>
    </row>
    <row r="4" spans="1:10" ht="28.5" customHeight="1" thickBot="1" x14ac:dyDescent="0.35">
      <c r="A4" s="163"/>
      <c r="B4" s="169"/>
      <c r="C4" s="642" t="s">
        <v>170</v>
      </c>
      <c r="D4" s="643"/>
      <c r="E4" s="643"/>
      <c r="F4" s="643"/>
      <c r="G4" s="643"/>
      <c r="H4" s="644"/>
      <c r="J4" s="170" t="s">
        <v>248</v>
      </c>
    </row>
    <row r="5" spans="1:10" ht="17.25" thickBot="1" x14ac:dyDescent="0.35">
      <c r="A5" s="163"/>
      <c r="B5" s="169"/>
      <c r="C5" s="169"/>
      <c r="D5" s="169"/>
      <c r="E5" s="169"/>
      <c r="F5" s="169"/>
      <c r="G5" s="169"/>
      <c r="H5" s="164"/>
    </row>
    <row r="6" spans="1:10" ht="24.75" customHeight="1" x14ac:dyDescent="0.3">
      <c r="A6" s="163"/>
      <c r="B6" s="163"/>
      <c r="C6" s="171" t="s">
        <v>110</v>
      </c>
      <c r="D6" s="172" t="s">
        <v>151</v>
      </c>
      <c r="E6" s="173" t="s">
        <v>220</v>
      </c>
      <c r="F6" s="174" t="s">
        <v>152</v>
      </c>
      <c r="G6" s="171" t="s">
        <v>259</v>
      </c>
      <c r="H6" s="175" t="s">
        <v>258</v>
      </c>
      <c r="I6" s="171" t="s">
        <v>154</v>
      </c>
      <c r="J6" s="176" t="s">
        <v>155</v>
      </c>
    </row>
    <row r="7" spans="1:10" ht="27" x14ac:dyDescent="0.3">
      <c r="A7" s="163"/>
      <c r="B7" s="163">
        <v>1</v>
      </c>
      <c r="C7" s="177" t="s">
        <v>382</v>
      </c>
      <c r="D7" s="238" t="str" cm="1">
        <f t="array" ref="D7:F9">IF(U!F23:H25="","",U!F23:H25)</f>
        <v/>
      </c>
      <c r="E7" s="242" t="str">
        <v/>
      </c>
      <c r="F7" s="239" t="str">
        <v/>
      </c>
      <c r="G7" s="95"/>
      <c r="H7" s="122"/>
      <c r="I7" s="4"/>
      <c r="J7" s="4"/>
    </row>
    <row r="8" spans="1:10" ht="27" x14ac:dyDescent="0.3">
      <c r="A8" s="163"/>
      <c r="B8" s="163">
        <v>2</v>
      </c>
      <c r="C8" s="4" t="s">
        <v>383</v>
      </c>
      <c r="D8" s="238" t="str">
        <v/>
      </c>
      <c r="E8" s="242" t="str">
        <v/>
      </c>
      <c r="F8" s="239" t="str">
        <v/>
      </c>
      <c r="G8" s="95"/>
      <c r="H8" s="122"/>
      <c r="I8" s="4"/>
      <c r="J8" s="4"/>
    </row>
    <row r="9" spans="1:10" ht="27.75" thickBot="1" x14ac:dyDescent="0.35">
      <c r="A9" s="163"/>
      <c r="B9" s="163">
        <v>3</v>
      </c>
      <c r="C9" s="196" t="s">
        <v>384</v>
      </c>
      <c r="D9" s="240" t="str">
        <v/>
      </c>
      <c r="E9" s="243" t="str">
        <v/>
      </c>
      <c r="F9" s="241" t="str">
        <v/>
      </c>
      <c r="G9" s="126"/>
      <c r="H9" s="124"/>
      <c r="I9" s="4"/>
      <c r="J9" s="4"/>
    </row>
    <row r="10" spans="1:10" x14ac:dyDescent="0.3">
      <c r="B10" s="163"/>
      <c r="C10" s="192" t="s">
        <v>0</v>
      </c>
      <c r="D10" s="180"/>
      <c r="E10" s="180"/>
      <c r="F10" s="180"/>
      <c r="G10" s="181" t="str">
        <f>CONCATENATE(SUM(IF(D7="X",G7,0),IF(D8="X",G8,0),IF(D9="X",G9,0))," sur ",SUM(IF(D7="X",F7,0),IF(D8="X",F8,0),IF(D9="X",F9,0))," points", "  (sur un maximum possible de ", 2*(COUNTIF(D7:D9,"X"))," points) ")</f>
        <v xml:space="preserve">0 sur 0 points  (sur un maximum possible de 0 points) </v>
      </c>
      <c r="H10" s="182"/>
    </row>
    <row r="11" spans="1:10" x14ac:dyDescent="0.3">
      <c r="B11" s="163"/>
    </row>
    <row r="12" spans="1:10" x14ac:dyDescent="0.3">
      <c r="C12" s="183" t="s">
        <v>117</v>
      </c>
      <c r="D12" s="166"/>
    </row>
    <row r="13" spans="1:10" x14ac:dyDescent="0.3">
      <c r="C13" s="184" t="s">
        <v>156</v>
      </c>
      <c r="D13" s="185">
        <v>2</v>
      </c>
    </row>
    <row r="14" spans="1:10" x14ac:dyDescent="0.3">
      <c r="C14" s="186" t="s">
        <v>157</v>
      </c>
      <c r="D14" s="187">
        <v>1</v>
      </c>
    </row>
    <row r="15" spans="1:10" x14ac:dyDescent="0.3">
      <c r="C15" s="195" t="s">
        <v>158</v>
      </c>
      <c r="D15" s="189">
        <v>0</v>
      </c>
    </row>
  </sheetData>
  <sheetProtection algorithmName="SHA-512" hashValue="5vslsuJns83LZii6Qh4I99vhup/daOnjRXayQgLYPAK1MQyNJMm72gTFqWi/+PihT/dbfJi5t9UjxPjYBZdUsw==" saltValue="lP+0wXo2BluHTxUTTPbyOQ==" spinCount="100000" sheet="1" formatColumns="0" formatRows="0"/>
  <dataConsolidate/>
  <mergeCells count="2">
    <mergeCell ref="A2:I2"/>
    <mergeCell ref="C4:H4"/>
  </mergeCells>
  <phoneticPr fontId="50" type="noConversion"/>
  <conditionalFormatting sqref="E7:E9">
    <cfRule type="containsText" dxfId="11" priority="2" operator="containsText" text="Basse">
      <formula>NOT(ISERROR(SEARCH("Basse",E7)))</formula>
    </cfRule>
    <cfRule type="containsText" dxfId="9" priority="4" operator="containsText" text="Moyenne">
      <formula>NOT(ISERROR(SEARCH("Moyenne",E7)))</formula>
    </cfRule>
  </conditionalFormatting>
  <conditionalFormatting sqref="F7:G9">
    <cfRule type="colorScale" priority="1">
      <colorScale>
        <cfvo type="num" val="$D$15"/>
        <cfvo type="num" val="$D$14"/>
        <cfvo type="num" val="$D$13"/>
        <color rgb="FFF8696B"/>
        <color rgb="FFFFEB84"/>
        <color rgb="FF63BE7B"/>
      </colorScale>
    </cfRule>
  </conditionalFormatting>
  <dataValidations count="1">
    <dataValidation type="list" allowBlank="1" showInputMessage="1" showErrorMessage="1" sqref="G7:G9" xr:uid="{1DD0A98B-7C86-458B-91B8-6B71BCA74B1D}">
      <formula1>$D$13:$D$15</formula1>
    </dataValidation>
  </dataValidations>
  <hyperlinks>
    <hyperlink ref="J4" r:id="rId1" location="page=25" xr:uid="{4F8B3446-EAA0-497A-B780-0F587C146515}"/>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0322222D-578E-4DA6-B8D1-96C0DEF4024E}">
            <xm:f>NOT(ISERROR(SEARCH("Haute",E7)))</xm:f>
            <xm:f>"Haute"</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E33B9-FC06-428E-A182-9A72FBFAF2F7}">
  <sheetPr codeName="Feuil6">
    <tabColor theme="0" tint="-0.34998626667073579"/>
    <pageSetUpPr fitToPage="1"/>
  </sheetPr>
  <dimension ref="A1:H12"/>
  <sheetViews>
    <sheetView view="pageLayout" zoomScaleNormal="100" workbookViewId="0">
      <selection activeCell="F4" sqref="F4"/>
    </sheetView>
  </sheetViews>
  <sheetFormatPr baseColWidth="10" defaultColWidth="10.85546875" defaultRowHeight="22.5" customHeight="1" x14ac:dyDescent="0.3"/>
  <cols>
    <col min="1" max="1" width="2.42578125" style="5" customWidth="1"/>
    <col min="2" max="2" width="9" style="16" customWidth="1"/>
    <col min="3" max="3" width="26.5703125" style="16" customWidth="1"/>
    <col min="4" max="4" width="6.7109375" style="32" customWidth="1"/>
    <col min="5" max="5" width="37.42578125" style="32" customWidth="1"/>
    <col min="6" max="6" width="11.85546875" style="32" customWidth="1"/>
    <col min="7" max="7" width="12.28515625" style="16" customWidth="1"/>
    <col min="8" max="8" width="28" style="5" customWidth="1"/>
    <col min="9" max="16384" width="10.85546875" style="5"/>
  </cols>
  <sheetData>
    <row r="1" spans="1:8" ht="22.5" customHeight="1" x14ac:dyDescent="0.3">
      <c r="A1" s="6"/>
    </row>
    <row r="2" spans="1:8" ht="22.5" customHeight="1" x14ac:dyDescent="0.3">
      <c r="A2" s="6"/>
      <c r="B2" s="81"/>
      <c r="C2" s="81"/>
      <c r="D2" s="17"/>
      <c r="E2" s="33"/>
      <c r="F2" s="33"/>
    </row>
    <row r="3" spans="1:8" ht="22.5" customHeight="1" x14ac:dyDescent="0.3">
      <c r="A3" s="6"/>
      <c r="B3" s="17" t="s">
        <v>222</v>
      </c>
      <c r="C3" s="17" t="s">
        <v>116</v>
      </c>
      <c r="D3" s="17"/>
      <c r="E3" s="33"/>
      <c r="F3" s="21" t="s">
        <v>223</v>
      </c>
      <c r="G3" s="21" t="s">
        <v>152</v>
      </c>
      <c r="H3" s="21" t="s">
        <v>249</v>
      </c>
    </row>
    <row r="4" spans="1:8" ht="22.5" customHeight="1" x14ac:dyDescent="0.3">
      <c r="A4" s="6"/>
      <c r="B4" s="505" t="s">
        <v>294</v>
      </c>
      <c r="C4" s="508" t="s">
        <v>389</v>
      </c>
      <c r="D4" s="44" t="s">
        <v>296</v>
      </c>
      <c r="E4" s="117" t="str">
        <f>'R 1.1'!C7</f>
        <v xml:space="preserve">Applicabilité, priorités et cibles
</v>
      </c>
      <c r="F4" s="118"/>
      <c r="G4" s="95"/>
      <c r="H4" s="247"/>
    </row>
    <row r="5" spans="1:8" ht="22.5" customHeight="1" x14ac:dyDescent="0.3">
      <c r="A5" s="6"/>
      <c r="B5" s="506"/>
      <c r="C5" s="509"/>
      <c r="D5" s="44" t="s">
        <v>297</v>
      </c>
      <c r="E5" s="117" t="str">
        <f>'R 1.1'!C8</f>
        <v xml:space="preserve">Évaluation SNBS
</v>
      </c>
      <c r="F5" s="118"/>
      <c r="G5" s="95"/>
      <c r="H5" s="247"/>
    </row>
    <row r="6" spans="1:8" ht="22.5" customHeight="1" x14ac:dyDescent="0.3">
      <c r="A6" s="6"/>
      <c r="B6" s="506"/>
      <c r="C6" s="510"/>
      <c r="D6" s="44" t="s">
        <v>298</v>
      </c>
      <c r="E6" s="117" t="str">
        <f>'R 1.1'!C9</f>
        <v xml:space="preserve">Organisation du projet
</v>
      </c>
      <c r="F6" s="118"/>
      <c r="G6" s="95"/>
      <c r="H6" s="247"/>
    </row>
    <row r="7" spans="1:8" ht="22.5" customHeight="1" x14ac:dyDescent="0.3">
      <c r="A7" s="6"/>
      <c r="B7" s="506"/>
      <c r="C7" s="508" t="s">
        <v>307</v>
      </c>
      <c r="D7" s="44" t="s">
        <v>299</v>
      </c>
      <c r="E7" s="117" t="str">
        <f>'R 1.2'!C7</f>
        <v xml:space="preserve">Objectifs du projet
</v>
      </c>
      <c r="F7" s="118"/>
      <c r="G7" s="95"/>
      <c r="H7" s="247"/>
    </row>
    <row r="8" spans="1:8" ht="22.5" customHeight="1" x14ac:dyDescent="0.3">
      <c r="A8" s="6"/>
      <c r="B8" s="506"/>
      <c r="C8" s="509"/>
      <c r="D8" s="44" t="s">
        <v>300</v>
      </c>
      <c r="E8" s="117" t="str">
        <f>'R 1.2'!C8</f>
        <v xml:space="preserve">Objectifs de l'évaluation SNBS
</v>
      </c>
      <c r="F8" s="118"/>
      <c r="G8" s="95"/>
      <c r="H8" s="247"/>
    </row>
    <row r="9" spans="1:8" ht="22.5" customHeight="1" x14ac:dyDescent="0.3">
      <c r="A9" s="6"/>
      <c r="B9" s="506"/>
      <c r="C9" s="510"/>
      <c r="D9" s="44" t="s">
        <v>301</v>
      </c>
      <c r="E9" s="117" t="str">
        <f>'R 1.2'!C9</f>
        <v xml:space="preserve">Limites de l'évaluation SNBS
</v>
      </c>
      <c r="F9" s="118"/>
      <c r="G9" s="95"/>
      <c r="H9" s="247"/>
    </row>
    <row r="10" spans="1:8" ht="22.5" customHeight="1" x14ac:dyDescent="0.3">
      <c r="A10" s="6"/>
      <c r="B10" s="506"/>
      <c r="C10" s="508" t="s">
        <v>124</v>
      </c>
      <c r="D10" s="44" t="s">
        <v>302</v>
      </c>
      <c r="E10" s="117" t="str">
        <f>'R 1.3'!C7</f>
        <v xml:space="preserve">Conflits d'objectifs et risques
</v>
      </c>
      <c r="F10" s="118"/>
      <c r="G10" s="95"/>
      <c r="H10" s="247"/>
    </row>
    <row r="11" spans="1:8" ht="22.5" customHeight="1" x14ac:dyDescent="0.3">
      <c r="A11" s="6"/>
      <c r="B11" s="507"/>
      <c r="C11" s="510"/>
      <c r="D11" s="44" t="s">
        <v>303</v>
      </c>
      <c r="E11" s="117" t="str">
        <f>'R 1.3'!C8</f>
        <v xml:space="preserve">Synergies et opportunités
</v>
      </c>
      <c r="F11" s="118"/>
      <c r="G11" s="95"/>
      <c r="H11" s="247"/>
    </row>
    <row r="12" spans="1:8" ht="22.5" customHeight="1" x14ac:dyDescent="0.3">
      <c r="D12" s="34"/>
      <c r="E12" s="34"/>
      <c r="F12" s="34"/>
    </row>
  </sheetData>
  <sheetProtection algorithmName="SHA-512" hashValue="qn/IDbVSXNCrbNOnYO2uyY+u6vNF+6F9lm+y2JgWsmLuNOb4SKrqcaA0rusVAg4JFc+RI97g6eWCkXf/k8fGoA==" saltValue="SZbvlpEj4uqBARIy9bKHag==" spinCount="100000" sheet="1" formatColumns="0" formatRows="0"/>
  <mergeCells count="4">
    <mergeCell ref="B4:B11"/>
    <mergeCell ref="C4:C6"/>
    <mergeCell ref="C7:C9"/>
    <mergeCell ref="C10:C11"/>
  </mergeCells>
  <conditionalFormatting sqref="G4:G11">
    <cfRule type="colorScale" priority="1">
      <colorScale>
        <cfvo type="num" val="0"/>
        <cfvo type="num" val="1"/>
        <cfvo type="num" val="2"/>
        <color rgb="FFF8696B"/>
        <color rgb="FFFFEB84"/>
        <color rgb="FF63BE7B"/>
      </colorScale>
    </cfRule>
  </conditionalFormatting>
  <dataValidations count="2">
    <dataValidation type="list" allowBlank="1" showInputMessage="1" showErrorMessage="1" sqref="F4:F11" xr:uid="{C0BD4F10-7BDC-4470-98F3-76558494AEAE}">
      <formula1>"X"</formula1>
    </dataValidation>
    <dataValidation type="list" allowBlank="1" showInputMessage="1" showErrorMessage="1" sqref="G4:G11" xr:uid="{287351F1-2DB7-4944-AD57-8B1042FDFC97}">
      <formula1>"0,1,2"</formula1>
    </dataValidation>
  </dataValidations>
  <printOptions horizontalCentered="1"/>
  <pageMargins left="0.70866141732283472" right="0.70866141732283472" top="1.1811023622047245" bottom="0.74803149606299213" header="0.31496062992125984" footer="0.31496062992125984"/>
  <pageSetup paperSize="8" scale="97" fitToHeight="0" orientation="portrait" r:id="rId1"/>
  <headerFooter>
    <oddHeader>&amp;L&amp;"Arial Narrow,Normal"&amp;9&amp;K000000Outil d'évalulation v1.1&amp;C&amp;"Arial Narrow,Gras"&amp;14
Applicabilités et cibles du domaine R
&amp;R&amp;"Arial Narrow,Normal"&amp;G</oddHeader>
    <oddFooter>&amp;L&amp;"Arial Narrow,Normal"&amp;8&amp;F&amp;C&amp;"Arial Narrow,Normal"&amp;8&amp;P/&amp;N&amp;R&amp;"Arial Narrow,Normal"&amp;8&amp;D</oddFooter>
  </headerFooter>
  <legacyDrawing r:id="rId2"/>
  <legacyDrawingHF r:id="rId3"/>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euil40">
    <tabColor rgb="FF6CAC34"/>
  </sheetPr>
  <dimension ref="A1:J15"/>
  <sheetViews>
    <sheetView view="pageLayout" zoomScaleNormal="100" workbookViewId="0">
      <selection activeCell="G4" sqref="G4:G6"/>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40" t="s">
        <v>354</v>
      </c>
      <c r="B2" s="641"/>
      <c r="C2" s="641"/>
      <c r="D2" s="641"/>
      <c r="E2" s="641"/>
      <c r="F2" s="641"/>
      <c r="G2" s="641"/>
      <c r="H2" s="641"/>
      <c r="I2" s="641"/>
      <c r="J2" s="167" t="s">
        <v>32</v>
      </c>
    </row>
    <row r="3" spans="1:10" ht="17.25" thickBot="1" x14ac:dyDescent="0.35">
      <c r="A3" s="168"/>
      <c r="B3" s="169"/>
      <c r="C3" s="169"/>
      <c r="D3" s="169"/>
      <c r="E3" s="169"/>
      <c r="F3" s="169"/>
      <c r="G3" s="169"/>
      <c r="H3" s="164"/>
    </row>
    <row r="4" spans="1:10" ht="28.5" customHeight="1" thickBot="1" x14ac:dyDescent="0.35">
      <c r="A4" s="163"/>
      <c r="B4" s="169"/>
      <c r="C4" s="642" t="s">
        <v>171</v>
      </c>
      <c r="D4" s="643"/>
      <c r="E4" s="643"/>
      <c r="F4" s="643"/>
      <c r="G4" s="643"/>
      <c r="H4" s="644"/>
      <c r="J4" s="170" t="s">
        <v>248</v>
      </c>
    </row>
    <row r="5" spans="1:10" ht="17.25" thickBot="1" x14ac:dyDescent="0.35">
      <c r="A5" s="163"/>
      <c r="B5" s="169"/>
      <c r="C5" s="169"/>
      <c r="D5" s="169"/>
      <c r="E5" s="169"/>
      <c r="F5" s="169"/>
      <c r="G5" s="169"/>
      <c r="H5" s="164"/>
    </row>
    <row r="6" spans="1:10" ht="24.75" customHeight="1" x14ac:dyDescent="0.3">
      <c r="A6" s="163"/>
      <c r="B6" s="163"/>
      <c r="C6" s="171" t="s">
        <v>110</v>
      </c>
      <c r="D6" s="172" t="s">
        <v>151</v>
      </c>
      <c r="E6" s="173" t="s">
        <v>220</v>
      </c>
      <c r="F6" s="174" t="s">
        <v>152</v>
      </c>
      <c r="G6" s="171" t="s">
        <v>259</v>
      </c>
      <c r="H6" s="175" t="s">
        <v>258</v>
      </c>
      <c r="I6" s="171" t="s">
        <v>154</v>
      </c>
      <c r="J6" s="176" t="s">
        <v>155</v>
      </c>
    </row>
    <row r="7" spans="1:10" ht="27" x14ac:dyDescent="0.3">
      <c r="A7" s="163"/>
      <c r="B7" s="163">
        <v>1</v>
      </c>
      <c r="C7" s="177" t="s">
        <v>381</v>
      </c>
      <c r="D7" s="238" t="str" cm="1">
        <f t="array" ref="D7:F9">IF(U!F26:H28="","",U!F26:H28)</f>
        <v/>
      </c>
      <c r="E7" s="242" t="str">
        <v/>
      </c>
      <c r="F7" s="239" t="str">
        <v/>
      </c>
      <c r="G7" s="95"/>
      <c r="H7" s="122"/>
      <c r="I7" s="4"/>
      <c r="J7" s="4"/>
    </row>
    <row r="8" spans="1:10" ht="27" x14ac:dyDescent="0.3">
      <c r="A8" s="163"/>
      <c r="B8" s="163">
        <v>2</v>
      </c>
      <c r="C8" s="4" t="s">
        <v>355</v>
      </c>
      <c r="D8" s="238" t="str">
        <v/>
      </c>
      <c r="E8" s="242" t="str">
        <v/>
      </c>
      <c r="F8" s="239" t="str">
        <v/>
      </c>
      <c r="G8" s="95"/>
      <c r="H8" s="122"/>
      <c r="I8" s="4"/>
      <c r="J8" s="4"/>
    </row>
    <row r="9" spans="1:10" ht="27" customHeight="1" thickBot="1" x14ac:dyDescent="0.35">
      <c r="A9" s="163"/>
      <c r="B9" s="163">
        <v>3</v>
      </c>
      <c r="C9" s="196" t="s">
        <v>367</v>
      </c>
      <c r="D9" s="240" t="str">
        <v/>
      </c>
      <c r="E9" s="243" t="str">
        <v/>
      </c>
      <c r="F9" s="241" t="str">
        <v/>
      </c>
      <c r="G9" s="126"/>
      <c r="H9" s="124"/>
      <c r="I9" s="4"/>
      <c r="J9" s="122"/>
    </row>
    <row r="10" spans="1:10" x14ac:dyDescent="0.3">
      <c r="B10" s="163"/>
      <c r="C10" s="192" t="s">
        <v>0</v>
      </c>
      <c r="D10" s="180"/>
      <c r="E10" s="180"/>
      <c r="F10" s="180"/>
      <c r="G10" s="181" t="str">
        <f>CONCATENATE(SUM(IF(D7="X",G7,0),IF(D8="X",G8,0),IF(D9="X",G9,0))," sur ",SUM(IF(D7="X",F7,0),IF(D8="X",F8,0),IF(D9="X",F9,0))," points", "  (sur un maximum possible de ", 2*(COUNTIF(D7:D9,"X"))," points) ")</f>
        <v xml:space="preserve">0 sur 0 points  (sur un maximum possible de 0 points) </v>
      </c>
      <c r="H10" s="182"/>
    </row>
    <row r="11" spans="1:10" x14ac:dyDescent="0.3">
      <c r="B11" s="163"/>
    </row>
    <row r="12" spans="1:10" x14ac:dyDescent="0.3">
      <c r="C12" s="183" t="s">
        <v>117</v>
      </c>
      <c r="D12" s="166"/>
    </row>
    <row r="13" spans="1:10" x14ac:dyDescent="0.3">
      <c r="C13" s="184" t="s">
        <v>156</v>
      </c>
      <c r="D13" s="185">
        <v>2</v>
      </c>
    </row>
    <row r="14" spans="1:10" x14ac:dyDescent="0.3">
      <c r="C14" s="186" t="s">
        <v>157</v>
      </c>
      <c r="D14" s="187">
        <v>1</v>
      </c>
    </row>
    <row r="15" spans="1:10" x14ac:dyDescent="0.3">
      <c r="C15" s="195" t="s">
        <v>158</v>
      </c>
      <c r="D15" s="189">
        <v>0</v>
      </c>
    </row>
  </sheetData>
  <sheetProtection algorithmName="SHA-512" hashValue="BYxF8k5+xDZ9XGY4PFU6Lv9uW2CBzX2AxXh9NOsFMMChvm8jb8L0kjCLLab+WUcw1BG5fyuMXoIPUCmsaUQT4g==" saltValue="URjYrnWfrsXu2EVEWIr98w==" spinCount="100000" sheet="1" formatColumns="0" formatRows="0"/>
  <dataConsolidate/>
  <mergeCells count="2">
    <mergeCell ref="A2:I2"/>
    <mergeCell ref="C4:H4"/>
  </mergeCells>
  <phoneticPr fontId="50" type="noConversion"/>
  <conditionalFormatting sqref="E7:E9">
    <cfRule type="containsText" dxfId="8" priority="2" operator="containsText" text="Basse">
      <formula>NOT(ISERROR(SEARCH("Basse",E7)))</formula>
    </cfRule>
    <cfRule type="containsText" dxfId="6" priority="4" operator="containsText" text="Moyenne">
      <formula>NOT(ISERROR(SEARCH("Moyenne",E7)))</formula>
    </cfRule>
  </conditionalFormatting>
  <conditionalFormatting sqref="F7:G9">
    <cfRule type="colorScale" priority="1">
      <colorScale>
        <cfvo type="num" val="$D$15"/>
        <cfvo type="num" val="$D$14"/>
        <cfvo type="num" val="$D$13"/>
        <color rgb="FFF8696B"/>
        <color rgb="FFFFEB84"/>
        <color rgb="FF63BE7B"/>
      </colorScale>
    </cfRule>
  </conditionalFormatting>
  <dataValidations count="1">
    <dataValidation type="list" allowBlank="1" showInputMessage="1" showErrorMessage="1" sqref="G7:G9" xr:uid="{8353BAC3-8D92-4A5A-9509-34A74710F74B}">
      <formula1>$D$13:$D$15</formula1>
    </dataValidation>
  </dataValidations>
  <hyperlinks>
    <hyperlink ref="J4" r:id="rId1" location="page=25" xr:uid="{034F5520-0472-4FCF-84AE-B48482BFCFB5}"/>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51636C5D-0025-40E8-AC29-F6D2B17762A8}">
            <xm:f>NOT(ISERROR(SEARCH("Haute",E7)))</xm:f>
            <xm:f>"Haute"</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Feuil41">
    <tabColor rgb="FF6CAC34"/>
  </sheetPr>
  <dimension ref="A1:J14"/>
  <sheetViews>
    <sheetView view="pageLayout" zoomScaleNormal="100" workbookViewId="0">
      <selection activeCell="G4" sqref="G4:G6"/>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40" t="s">
        <v>144</v>
      </c>
      <c r="B2" s="641"/>
      <c r="C2" s="641"/>
      <c r="D2" s="641"/>
      <c r="E2" s="641"/>
      <c r="F2" s="641"/>
      <c r="G2" s="641"/>
      <c r="H2" s="641"/>
      <c r="I2" s="641"/>
      <c r="J2" s="167" t="s">
        <v>33</v>
      </c>
    </row>
    <row r="3" spans="1:10" ht="17.25" thickBot="1" x14ac:dyDescent="0.35">
      <c r="A3" s="168"/>
      <c r="B3" s="169"/>
      <c r="C3" s="169"/>
      <c r="D3" s="169"/>
      <c r="E3" s="169"/>
      <c r="F3" s="169"/>
      <c r="G3" s="169"/>
      <c r="H3" s="164"/>
    </row>
    <row r="4" spans="1:10" ht="28.5" customHeight="1" thickBot="1" x14ac:dyDescent="0.35">
      <c r="A4" s="163"/>
      <c r="B4" s="169"/>
      <c r="C4" s="642" t="s">
        <v>172</v>
      </c>
      <c r="D4" s="643"/>
      <c r="E4" s="643"/>
      <c r="F4" s="643"/>
      <c r="G4" s="643"/>
      <c r="H4" s="644"/>
      <c r="J4" s="170" t="s">
        <v>248</v>
      </c>
    </row>
    <row r="5" spans="1:10" ht="17.25" thickBot="1" x14ac:dyDescent="0.35">
      <c r="A5" s="163"/>
      <c r="B5" s="169"/>
      <c r="C5" s="169"/>
      <c r="D5" s="169"/>
      <c r="E5" s="169"/>
      <c r="F5" s="169"/>
      <c r="G5" s="169"/>
      <c r="H5" s="164"/>
    </row>
    <row r="6" spans="1:10" ht="24.75" customHeight="1" x14ac:dyDescent="0.3">
      <c r="A6" s="163"/>
      <c r="B6" s="163"/>
      <c r="C6" s="171" t="s">
        <v>110</v>
      </c>
      <c r="D6" s="172" t="s">
        <v>151</v>
      </c>
      <c r="E6" s="173" t="s">
        <v>220</v>
      </c>
      <c r="F6" s="174" t="s">
        <v>152</v>
      </c>
      <c r="G6" s="171" t="s">
        <v>259</v>
      </c>
      <c r="H6" s="175" t="s">
        <v>258</v>
      </c>
      <c r="I6" s="171" t="s">
        <v>154</v>
      </c>
      <c r="J6" s="190" t="s">
        <v>155</v>
      </c>
    </row>
    <row r="7" spans="1:10" ht="27.75" customHeight="1" x14ac:dyDescent="0.3">
      <c r="A7" s="163"/>
      <c r="B7" s="163">
        <v>1</v>
      </c>
      <c r="C7" s="177" t="s">
        <v>368</v>
      </c>
      <c r="D7" s="238" t="str" cm="1">
        <f t="array" ref="D7:F8">IF(U!F29:H30=0,"",U!F29:H30)</f>
        <v/>
      </c>
      <c r="E7" s="242" t="str">
        <v/>
      </c>
      <c r="F7" s="239" t="str">
        <v/>
      </c>
      <c r="G7" s="94"/>
      <c r="H7" s="122"/>
      <c r="I7" s="4"/>
      <c r="J7" s="122"/>
    </row>
    <row r="8" spans="1:10" ht="27.75" thickBot="1" x14ac:dyDescent="0.35">
      <c r="A8" s="163"/>
      <c r="B8" s="163">
        <v>2</v>
      </c>
      <c r="C8" s="191" t="s">
        <v>188</v>
      </c>
      <c r="D8" s="240" t="str">
        <v/>
      </c>
      <c r="E8" s="243" t="str">
        <v/>
      </c>
      <c r="F8" s="241" t="str">
        <v/>
      </c>
      <c r="G8" s="94"/>
      <c r="H8" s="122"/>
      <c r="I8" s="4"/>
      <c r="J8" s="122"/>
    </row>
    <row r="9" spans="1:10" x14ac:dyDescent="0.3">
      <c r="B9" s="163"/>
      <c r="C9" s="192" t="s">
        <v>0</v>
      </c>
      <c r="D9" s="180"/>
      <c r="E9" s="180"/>
      <c r="F9" s="180"/>
      <c r="G9" s="181" t="str">
        <f>CONCATENATE(SUM(IF(D7="X",G7,0),IF(D8="X",G8,0))," sur ",SUM(,IF(D7="X",F7,0),IF(D8="X",F8,0))," points", "  (sur un maximum possible de ", 2*(COUNTIF(D7:D8,"X"))," points) ")</f>
        <v xml:space="preserve">0 sur 0 points  (sur un maximum possible de 0 points) </v>
      </c>
      <c r="H9" s="182"/>
    </row>
    <row r="10" spans="1:10" x14ac:dyDescent="0.3">
      <c r="B10" s="163"/>
    </row>
    <row r="11" spans="1:10" x14ac:dyDescent="0.3">
      <c r="C11" s="183" t="s">
        <v>117</v>
      </c>
      <c r="D11" s="166"/>
    </row>
    <row r="12" spans="1:10" x14ac:dyDescent="0.3">
      <c r="C12" s="193" t="s">
        <v>156</v>
      </c>
      <c r="D12" s="185">
        <v>2</v>
      </c>
    </row>
    <row r="13" spans="1:10" x14ac:dyDescent="0.3">
      <c r="C13" s="194" t="s">
        <v>157</v>
      </c>
      <c r="D13" s="187">
        <v>1</v>
      </c>
    </row>
    <row r="14" spans="1:10" x14ac:dyDescent="0.3">
      <c r="C14" s="195" t="s">
        <v>158</v>
      </c>
      <c r="D14" s="189">
        <v>0</v>
      </c>
    </row>
  </sheetData>
  <sheetProtection algorithmName="SHA-512" hashValue="llIZPh8tAMecb3ne2bLhA29AI8xbUNc8RkZuzvH0VZzzaxlX33kviU17OupQwe6S5BHG31js7Qs4XL/NKUWSBQ==" saltValue="seDpQezETxAQnN45JOB3rA==" spinCount="100000" sheet="1" formatColumns="0" formatRows="0"/>
  <dataConsolidate/>
  <mergeCells count="2">
    <mergeCell ref="A2:I2"/>
    <mergeCell ref="C4:H4"/>
  </mergeCells>
  <phoneticPr fontId="50" type="noConversion"/>
  <conditionalFormatting sqref="E7:E8">
    <cfRule type="containsText" dxfId="5" priority="2" operator="containsText" text="Basse">
      <formula>NOT(ISERROR(SEARCH("Basse",E7)))</formula>
    </cfRule>
    <cfRule type="containsText" dxfId="3" priority="4" operator="containsText" text="Moyenne">
      <formula>NOT(ISERROR(SEARCH("Moyenne",E7)))</formula>
    </cfRule>
  </conditionalFormatting>
  <conditionalFormatting sqref="F7:G8">
    <cfRule type="colorScale" priority="1">
      <colorScale>
        <cfvo type="num" val="$D$14"/>
        <cfvo type="num" val="$D$13"/>
        <cfvo type="num" val="$D$12"/>
        <color rgb="FFF8696B"/>
        <color rgb="FFFFEB84"/>
        <color rgb="FF63BE7B"/>
      </colorScale>
    </cfRule>
  </conditionalFormatting>
  <dataValidations count="1">
    <dataValidation type="list" allowBlank="1" showInputMessage="1" showErrorMessage="1" sqref="G7:G8" xr:uid="{17A80CB2-616C-4E63-86F2-81E2564DEC33}">
      <formula1>$D$12:$D$14</formula1>
    </dataValidation>
  </dataValidations>
  <hyperlinks>
    <hyperlink ref="J4" r:id="rId1" location="page=25" xr:uid="{2B22E802-B870-4A11-94D6-D16F2908125B}"/>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9558514E-3CE9-4B05-B21D-D2B335770234}">
            <xm:f>NOT(ISERROR(SEARCH("Haute",E7)))</xm:f>
            <xm:f>"Haute"</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Feuil42">
    <tabColor rgb="FF6CAC34"/>
  </sheetPr>
  <dimension ref="A1:J13"/>
  <sheetViews>
    <sheetView view="pageLayout" zoomScaleNormal="100" workbookViewId="0">
      <selection activeCell="G4" sqref="G4:G6"/>
    </sheetView>
  </sheetViews>
  <sheetFormatPr baseColWidth="10" defaultColWidth="11.42578125" defaultRowHeight="16.5" x14ac:dyDescent="0.3"/>
  <cols>
    <col min="1" max="2" width="2.42578125" style="178" customWidth="1"/>
    <col min="3" max="3" width="21.28515625" style="178" customWidth="1"/>
    <col min="4" max="5" width="8.28515625" style="178" customWidth="1"/>
    <col min="6" max="7" width="7.42578125" style="178" customWidth="1"/>
    <col min="8" max="8" width="53.5703125" style="178" customWidth="1"/>
    <col min="9" max="9" width="22.5703125" style="165" customWidth="1"/>
    <col min="10" max="10" width="41" style="166" customWidth="1"/>
    <col min="11" max="16384" width="11.42578125" style="165"/>
  </cols>
  <sheetData>
    <row r="1" spans="1:10" x14ac:dyDescent="0.3">
      <c r="A1" s="163"/>
      <c r="B1" s="163"/>
      <c r="C1" s="163"/>
      <c r="D1" s="163"/>
      <c r="E1" s="163"/>
      <c r="F1" s="163"/>
      <c r="G1" s="163"/>
      <c r="H1" s="164"/>
    </row>
    <row r="2" spans="1:10" ht="18" customHeight="1" x14ac:dyDescent="0.3">
      <c r="A2" s="640" t="s">
        <v>174</v>
      </c>
      <c r="B2" s="641"/>
      <c r="C2" s="641"/>
      <c r="D2" s="641"/>
      <c r="E2" s="641"/>
      <c r="F2" s="641"/>
      <c r="G2" s="641"/>
      <c r="H2" s="641"/>
      <c r="I2" s="641"/>
      <c r="J2" s="167" t="s">
        <v>34</v>
      </c>
    </row>
    <row r="3" spans="1:10" ht="17.25" thickBot="1" x14ac:dyDescent="0.35">
      <c r="A3" s="168"/>
      <c r="B3" s="169"/>
      <c r="C3" s="169"/>
      <c r="D3" s="169"/>
      <c r="E3" s="169"/>
      <c r="F3" s="169"/>
      <c r="G3" s="169"/>
      <c r="H3" s="164"/>
    </row>
    <row r="4" spans="1:10" ht="15" customHeight="1" thickBot="1" x14ac:dyDescent="0.35">
      <c r="A4" s="163"/>
      <c r="B4" s="169"/>
      <c r="C4" s="642" t="s">
        <v>173</v>
      </c>
      <c r="D4" s="643"/>
      <c r="E4" s="643"/>
      <c r="F4" s="643"/>
      <c r="G4" s="643"/>
      <c r="H4" s="644"/>
      <c r="J4" s="170" t="s">
        <v>248</v>
      </c>
    </row>
    <row r="5" spans="1:10" ht="17.25" thickBot="1" x14ac:dyDescent="0.35">
      <c r="A5" s="163"/>
      <c r="B5" s="169"/>
      <c r="C5" s="169"/>
      <c r="D5" s="169"/>
      <c r="E5" s="169"/>
      <c r="F5" s="169"/>
      <c r="G5" s="169"/>
      <c r="H5" s="164"/>
    </row>
    <row r="6" spans="1:10" ht="24.75" customHeight="1" x14ac:dyDescent="0.3">
      <c r="A6" s="163"/>
      <c r="B6" s="163"/>
      <c r="C6" s="171" t="s">
        <v>110</v>
      </c>
      <c r="D6" s="172" t="s">
        <v>151</v>
      </c>
      <c r="E6" s="173" t="s">
        <v>220</v>
      </c>
      <c r="F6" s="174" t="s">
        <v>152</v>
      </c>
      <c r="G6" s="171" t="s">
        <v>259</v>
      </c>
      <c r="H6" s="175" t="s">
        <v>258</v>
      </c>
      <c r="I6" s="171" t="s">
        <v>154</v>
      </c>
      <c r="J6" s="176" t="s">
        <v>155</v>
      </c>
    </row>
    <row r="7" spans="1:10" ht="27.75" thickBot="1" x14ac:dyDescent="0.35">
      <c r="A7" s="163"/>
      <c r="B7" s="163">
        <v>1</v>
      </c>
      <c r="C7" s="177" t="s">
        <v>174</v>
      </c>
      <c r="D7" s="240" t="str" cm="1">
        <f t="array" ref="D7:F7">IF(U!F31:H31=0,"",U!F31:H31)</f>
        <v/>
      </c>
      <c r="E7" s="243" t="str">
        <v/>
      </c>
      <c r="F7" s="241" t="str">
        <v/>
      </c>
      <c r="G7" s="94"/>
      <c r="H7" s="122"/>
      <c r="I7" s="4"/>
      <c r="J7" s="4"/>
    </row>
    <row r="8" spans="1:10" x14ac:dyDescent="0.3">
      <c r="B8" s="163"/>
      <c r="C8" s="179" t="s">
        <v>0</v>
      </c>
      <c r="D8" s="180"/>
      <c r="E8" s="180"/>
      <c r="F8" s="180"/>
      <c r="G8" s="181" t="str">
        <f>CONCATENATE(IF(D7="X",G7,0)," sur ",IF(D7="X",F7,0)," points", "  (sur un maximum possible de ", 2*(COUNTIF(D7,"X"))," points) ")</f>
        <v xml:space="preserve">0 sur 0 points  (sur un maximum possible de 0 points) </v>
      </c>
      <c r="H8" s="182"/>
    </row>
    <row r="9" spans="1:10" x14ac:dyDescent="0.3">
      <c r="B9" s="163"/>
    </row>
    <row r="10" spans="1:10" x14ac:dyDescent="0.3">
      <c r="C10" s="183" t="s">
        <v>117</v>
      </c>
      <c r="D10" s="166"/>
    </row>
    <row r="11" spans="1:10" x14ac:dyDescent="0.3">
      <c r="C11" s="184" t="s">
        <v>156</v>
      </c>
      <c r="D11" s="185">
        <v>2</v>
      </c>
    </row>
    <row r="12" spans="1:10" x14ac:dyDescent="0.3">
      <c r="C12" s="186" t="s">
        <v>157</v>
      </c>
      <c r="D12" s="187">
        <v>1</v>
      </c>
    </row>
    <row r="13" spans="1:10" x14ac:dyDescent="0.3">
      <c r="C13" s="188" t="s">
        <v>158</v>
      </c>
      <c r="D13" s="189">
        <v>0</v>
      </c>
    </row>
  </sheetData>
  <sheetProtection algorithmName="SHA-512" hashValue="HOP0Ji6/V9F/rR48BUVjetGXqqXJTfh31Oe44tHCom91p+uhlQNiajlxEBVTvGHUdI3OW7FXBVXlhTGDhzuxpg==" saltValue="quYjckvAcnBHREet/n0wVA==" spinCount="100000" sheet="1" formatColumns="0" formatRows="0"/>
  <dataConsolidate/>
  <mergeCells count="2">
    <mergeCell ref="A2:I2"/>
    <mergeCell ref="C4:H4"/>
  </mergeCells>
  <phoneticPr fontId="50" type="noConversion"/>
  <conditionalFormatting sqref="E7">
    <cfRule type="containsText" dxfId="2" priority="2" operator="containsText" text="Basse">
      <formula>NOT(ISERROR(SEARCH("Basse",E7)))</formula>
    </cfRule>
    <cfRule type="containsText" dxfId="0" priority="4" operator="containsText" text="Moyenne">
      <formula>NOT(ISERROR(SEARCH("Moyenne",E7)))</formula>
    </cfRule>
  </conditionalFormatting>
  <conditionalFormatting sqref="F7:G7">
    <cfRule type="colorScale" priority="1">
      <colorScale>
        <cfvo type="num" val="$D$13"/>
        <cfvo type="num" val="$D$12"/>
        <cfvo type="num" val="$D$11"/>
        <color rgb="FFF8696B"/>
        <color rgb="FFFFEB84"/>
        <color rgb="FF63BE7B"/>
      </colorScale>
    </cfRule>
  </conditionalFormatting>
  <dataValidations count="1">
    <dataValidation type="list" allowBlank="1" showInputMessage="1" showErrorMessage="1" sqref="G7" xr:uid="{6F9EAFE5-EBDA-40BF-A497-47EF37B27682}">
      <formula1>$D$11:$D$13</formula1>
    </dataValidation>
  </dataValidations>
  <hyperlinks>
    <hyperlink ref="J4" r:id="rId1" location="page=25" xr:uid="{D846D675-AC96-46BD-B58B-3582EDBB7043}"/>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Narrow,Normal"&amp;9Outil d'évaluation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3" operator="containsText" id="{29D7E144-0D48-43C7-8EF2-D6063648641E}">
            <xm:f>NOT(ISERROR(SEARCH("Haute",E7)))</xm:f>
            <xm:f>"Haute"</xm:f>
            <x14:dxf>
              <fill>
                <patternFill>
                  <bgColor theme="9" tint="-0.24994659260841701"/>
                </patternFill>
              </fill>
            </x14:dxf>
          </x14:cfRule>
          <xm:sqref>E7</xm:sqref>
        </x14:conditionalFormatting>
      </x14:conditionalFormattings>
    </ext>
    <ext xmlns:mx="http://schemas.microsoft.com/office/mac/excel/2008/main" uri="{64002731-A6B0-56B0-2670-7721B7C09600}">
      <mx:PLV Mode="1" OnePage="0" WScale="0"/>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Feuil43">
    <tabColor theme="0"/>
  </sheetPr>
  <dimension ref="A1:U79"/>
  <sheetViews>
    <sheetView view="pageLayout" zoomScale="90" zoomScaleNormal="100" zoomScalePageLayoutView="90" workbookViewId="0">
      <selection activeCell="G4" sqref="G4:G6"/>
    </sheetView>
  </sheetViews>
  <sheetFormatPr baseColWidth="10" defaultColWidth="10.85546875" defaultRowHeight="16.5" x14ac:dyDescent="0.3"/>
  <cols>
    <col min="1" max="1" width="2.42578125" style="5" customWidth="1"/>
    <col min="2" max="2" width="7.140625" style="5" customWidth="1"/>
    <col min="3" max="3" width="14" style="5" customWidth="1"/>
    <col min="4" max="4" width="5.42578125" style="5" customWidth="1"/>
    <col min="5" max="5" width="19.42578125" style="5" customWidth="1"/>
    <col min="6" max="6" width="7.7109375" style="5" customWidth="1"/>
    <col min="7" max="7" width="44.140625" style="5" customWidth="1"/>
    <col min="8" max="8" width="3.140625" style="5" customWidth="1"/>
    <col min="9" max="9" width="8" style="5" customWidth="1"/>
    <col min="10" max="10" width="55.28515625" style="5" customWidth="1"/>
    <col min="11" max="11" width="4.28515625" style="10" customWidth="1"/>
    <col min="12" max="12" width="1" style="19" customWidth="1"/>
    <col min="13" max="13" width="9.42578125" style="5" customWidth="1"/>
    <col min="14" max="14" width="1.28515625" style="13" customWidth="1"/>
    <col min="15" max="15" width="9.42578125" style="13" customWidth="1"/>
    <col min="16" max="16" width="9.28515625" style="5" customWidth="1"/>
    <col min="17" max="17" width="12.42578125" style="5" customWidth="1"/>
    <col min="18" max="18" width="13" style="5" customWidth="1"/>
    <col min="19" max="19" width="8.42578125" style="16" customWidth="1"/>
    <col min="20" max="20" width="7.28515625" style="5" customWidth="1"/>
    <col min="21" max="16384" width="10.85546875" style="5"/>
  </cols>
  <sheetData>
    <row r="1" spans="1:21" ht="16.5" customHeight="1" x14ac:dyDescent="0.3">
      <c r="A1" s="6"/>
    </row>
    <row r="2" spans="1:21" ht="15.75" customHeight="1" x14ac:dyDescent="0.3">
      <c r="A2" s="6"/>
      <c r="B2" s="656" t="s">
        <v>114</v>
      </c>
      <c r="C2" s="656"/>
      <c r="D2" s="656" t="s">
        <v>115</v>
      </c>
      <c r="E2" s="656"/>
      <c r="F2" s="656" t="s">
        <v>116</v>
      </c>
      <c r="G2" s="656"/>
      <c r="H2" s="676" t="s">
        <v>120</v>
      </c>
      <c r="I2" s="676"/>
      <c r="J2" s="676"/>
      <c r="M2" s="151" t="s">
        <v>189</v>
      </c>
      <c r="N2" s="21"/>
      <c r="O2" s="28" t="s">
        <v>152</v>
      </c>
      <c r="S2" s="93" t="s">
        <v>193</v>
      </c>
    </row>
    <row r="3" spans="1:21" ht="15.75" customHeight="1" thickBot="1" x14ac:dyDescent="0.35">
      <c r="A3" s="6"/>
      <c r="B3" s="657"/>
      <c r="C3" s="657"/>
      <c r="D3" s="657"/>
      <c r="E3" s="657"/>
      <c r="F3" s="657"/>
      <c r="G3" s="657"/>
      <c r="H3" s="677"/>
      <c r="I3" s="677"/>
      <c r="J3" s="677"/>
      <c r="K3" s="18" t="s">
        <v>39</v>
      </c>
      <c r="M3" s="28" t="s">
        <v>118</v>
      </c>
      <c r="N3" s="15" t="e">
        <v>#N/A</v>
      </c>
      <c r="O3" s="28" t="s">
        <v>118</v>
      </c>
      <c r="P3" s="85" t="s">
        <v>190</v>
      </c>
      <c r="Q3" s="84" t="s">
        <v>191</v>
      </c>
      <c r="R3" s="84" t="s">
        <v>192</v>
      </c>
      <c r="S3" s="21" t="s">
        <v>189</v>
      </c>
      <c r="T3" s="152" t="s">
        <v>152</v>
      </c>
    </row>
    <row r="4" spans="1:21" ht="15" customHeight="1" x14ac:dyDescent="0.3">
      <c r="A4" s="6"/>
      <c r="B4" s="658" t="s">
        <v>294</v>
      </c>
      <c r="C4" s="535" t="s">
        <v>356</v>
      </c>
      <c r="D4" s="535" t="s">
        <v>358</v>
      </c>
      <c r="E4" s="535" t="s">
        <v>356</v>
      </c>
      <c r="F4" s="685" t="s">
        <v>305</v>
      </c>
      <c r="G4" s="682" t="s">
        <v>389</v>
      </c>
      <c r="H4" s="49">
        <v>1</v>
      </c>
      <c r="I4" s="69" t="str">
        <f>CONCATENATE($F$4,".",H4)</f>
        <v>R 1.1.1</v>
      </c>
      <c r="J4" s="49" t="str">
        <f>'R 1.1'!C7</f>
        <v xml:space="preserve">Applicabilité, priorités et cibles
</v>
      </c>
      <c r="K4" s="54" t="str">
        <f>'R 1.1'!D7</f>
        <v/>
      </c>
      <c r="L4" s="64">
        <f>IF(ISNA(M4),-0.1,IF(M4=0,0.1,M4))</f>
        <v>-0.1</v>
      </c>
      <c r="M4" s="65" t="e">
        <f>IF(K4="X",'R 1.1'!F7,NA())</f>
        <v>#N/A</v>
      </c>
      <c r="N4" s="75">
        <f>IF(ISNA(M4),2,"")</f>
        <v>2</v>
      </c>
      <c r="O4" s="65" t="e">
        <f>IF(K4="X",'R 1.1'!E7,NA())</f>
        <v>#N/A</v>
      </c>
      <c r="P4" s="645" t="e">
        <f>IF(Q4=R4,NA(),(_xlfn.IFNA(O4,0)+_xlfn.IFNA(O5,0)+_xlfn.IFNA(O6,0))/(R4-Q4))</f>
        <v>#N/A</v>
      </c>
      <c r="Q4" s="697">
        <f>COUNTIF(O4:O6,NA())</f>
        <v>3</v>
      </c>
      <c r="R4" s="697">
        <v>3</v>
      </c>
      <c r="S4" s="19">
        <f t="shared" ref="S4:S67" si="0">IF(ISNA(M4),-0.1,IF(M4=0,0.1,M4))</f>
        <v>-0.1</v>
      </c>
      <c r="T4" s="19">
        <f>IF(ISNA(O4),-0.1,IF(O4=0,0.1,O4))</f>
        <v>-0.1</v>
      </c>
      <c r="U4" s="698" t="e">
        <f>(_xlfn.IFNA(O4,0)+_xlfn.IFNA(O5,0)+_xlfn.IFNA(O6,0)+_xlfn.IFNA(O7,0)+_xlfn.IFNA(O8,0)+_xlfn.IFNA(O9,0)+_xlfn.IFNA(O10,0)+_xlfn.IFNA(O11,0))/(ROWS(O4:O11)-SUM(Q4:Q11))</f>
        <v>#DIV/0!</v>
      </c>
    </row>
    <row r="5" spans="1:21" ht="15" customHeight="1" x14ac:dyDescent="0.3">
      <c r="A5" s="6"/>
      <c r="B5" s="659"/>
      <c r="C5" s="536"/>
      <c r="D5" s="536"/>
      <c r="E5" s="536"/>
      <c r="F5" s="686"/>
      <c r="G5" s="649"/>
      <c r="H5" s="50">
        <v>2</v>
      </c>
      <c r="I5" s="70" t="str">
        <f>CONCATENATE($F$4,".",H5)</f>
        <v>R 1.1.2</v>
      </c>
      <c r="J5" s="50" t="str">
        <f>'R 1.1'!C8</f>
        <v xml:space="preserve">Évaluation SNBS
</v>
      </c>
      <c r="K5" s="55" t="str">
        <f>'R 1.1'!D8</f>
        <v/>
      </c>
      <c r="L5" s="26">
        <f t="shared" ref="L5:L66" si="1">IF(ISNA(M5),-0.1,IF(M5=0,0.1,M5))</f>
        <v>-0.1</v>
      </c>
      <c r="M5" s="30" t="e">
        <f>IF(K5="X",'R 1.1'!F8,NA())</f>
        <v>#N/A</v>
      </c>
      <c r="N5" s="76">
        <f t="shared" ref="N5:N66" si="2">IF(ISNA(M5),2,"")</f>
        <v>2</v>
      </c>
      <c r="O5" s="30" t="e">
        <f>IF(K5="X",'R 1.1'!E8,NA())</f>
        <v>#N/A</v>
      </c>
      <c r="P5" s="645"/>
      <c r="Q5" s="697"/>
      <c r="R5" s="697"/>
      <c r="S5" s="19">
        <f t="shared" si="0"/>
        <v>-0.1</v>
      </c>
      <c r="T5" s="19">
        <f t="shared" ref="T5:T68" si="3">IF(ISNA(O5),-0.1,IF(O5=0,0.1,O5))</f>
        <v>-0.1</v>
      </c>
      <c r="U5" s="698"/>
    </row>
    <row r="6" spans="1:21" ht="15" customHeight="1" x14ac:dyDescent="0.3">
      <c r="A6" s="6"/>
      <c r="B6" s="659"/>
      <c r="C6" s="536"/>
      <c r="D6" s="536"/>
      <c r="E6" s="536"/>
      <c r="F6" s="687"/>
      <c r="G6" s="649"/>
      <c r="H6" s="50">
        <v>3</v>
      </c>
      <c r="I6" s="71" t="str">
        <f>CONCATENATE($F$4,".",H6)</f>
        <v>R 1.1.3</v>
      </c>
      <c r="J6" s="50" t="str">
        <f>'R 1.1'!C9</f>
        <v xml:space="preserve">Organisation du projet
</v>
      </c>
      <c r="K6" s="56" t="str">
        <f>'R 1.1'!D9</f>
        <v/>
      </c>
      <c r="L6" s="25">
        <f t="shared" si="1"/>
        <v>-0.1</v>
      </c>
      <c r="M6" s="31" t="e">
        <f>IF(K6="X",'R 1.1'!F9,NA())</f>
        <v>#N/A</v>
      </c>
      <c r="N6" s="77">
        <f t="shared" si="2"/>
        <v>2</v>
      </c>
      <c r="O6" s="31" t="e">
        <f>IF(K6="X",'R 1.1'!E9,NA())</f>
        <v>#N/A</v>
      </c>
      <c r="P6" s="645"/>
      <c r="Q6" s="697"/>
      <c r="R6" s="697"/>
      <c r="S6" s="19">
        <f t="shared" si="0"/>
        <v>-0.1</v>
      </c>
      <c r="T6" s="19">
        <f t="shared" si="3"/>
        <v>-0.1</v>
      </c>
      <c r="U6" s="698"/>
    </row>
    <row r="7" spans="1:21" x14ac:dyDescent="0.3">
      <c r="A7" s="6"/>
      <c r="B7" s="659"/>
      <c r="C7" s="536"/>
      <c r="D7" s="536"/>
      <c r="E7" s="536"/>
      <c r="F7" s="683" t="s">
        <v>304</v>
      </c>
      <c r="G7" s="649" t="s">
        <v>307</v>
      </c>
      <c r="H7" s="52">
        <v>1</v>
      </c>
      <c r="I7" s="72" t="str">
        <f>CONCATENATE($F$7,".",H7)</f>
        <v>R 1.2.1</v>
      </c>
      <c r="J7" s="52" t="str">
        <f>'R 1.2'!C7</f>
        <v xml:space="preserve">Objectifs du projet
</v>
      </c>
      <c r="K7" s="57" t="str">
        <f>'R 1.2'!D7</f>
        <v/>
      </c>
      <c r="L7" s="24">
        <f t="shared" si="1"/>
        <v>-0.1</v>
      </c>
      <c r="M7" s="29" t="e">
        <f>IF(K7="X",'R 1.2'!F7,NA())</f>
        <v>#N/A</v>
      </c>
      <c r="N7" s="78">
        <f t="shared" si="2"/>
        <v>2</v>
      </c>
      <c r="O7" s="29" t="e">
        <f>IF(K7="X",'R 1.2'!E7,NA())</f>
        <v>#N/A</v>
      </c>
      <c r="P7" s="645" t="e">
        <f>IF(Q7=R7,NA(),(_xlfn.IFNA(O7,0)+_xlfn.IFNA(O8,0)+_xlfn.IFNA(O9,0))/(R7-Q7))</f>
        <v>#N/A</v>
      </c>
      <c r="Q7" s="697">
        <f>COUNTIF(O7:O9,NA())</f>
        <v>3</v>
      </c>
      <c r="R7" s="697">
        <v>3</v>
      </c>
      <c r="S7" s="19">
        <f t="shared" si="0"/>
        <v>-0.1</v>
      </c>
      <c r="T7" s="19">
        <f t="shared" si="3"/>
        <v>-0.1</v>
      </c>
      <c r="U7" s="698"/>
    </row>
    <row r="8" spans="1:21" x14ac:dyDescent="0.3">
      <c r="A8" s="6"/>
      <c r="B8" s="659"/>
      <c r="C8" s="536"/>
      <c r="D8" s="536"/>
      <c r="E8" s="536"/>
      <c r="F8" s="686"/>
      <c r="G8" s="649"/>
      <c r="H8" s="50">
        <v>2</v>
      </c>
      <c r="I8" s="70" t="str">
        <f>CONCATENATE($F$7,".",H8)</f>
        <v>R 1.2.2</v>
      </c>
      <c r="J8" s="50" t="str">
        <f>'R 1.2'!C8</f>
        <v xml:space="preserve">Objectifs de l'évaluation SNBS
</v>
      </c>
      <c r="K8" s="58" t="str">
        <f>'R 1.2'!D8</f>
        <v/>
      </c>
      <c r="L8" s="26">
        <f t="shared" si="1"/>
        <v>-0.1</v>
      </c>
      <c r="M8" s="30" t="e">
        <f>IF(K8="X",'R 1.2'!F8,NA())</f>
        <v>#N/A</v>
      </c>
      <c r="N8" s="76">
        <f t="shared" si="2"/>
        <v>2</v>
      </c>
      <c r="O8" s="30" t="e">
        <f>IF(K8="X",'R 1.2'!E8,NA())</f>
        <v>#N/A</v>
      </c>
      <c r="P8" s="645"/>
      <c r="Q8" s="697"/>
      <c r="R8" s="697"/>
      <c r="S8" s="19">
        <f t="shared" si="0"/>
        <v>-0.1</v>
      </c>
      <c r="T8" s="19">
        <f t="shared" si="3"/>
        <v>-0.1</v>
      </c>
      <c r="U8" s="698"/>
    </row>
    <row r="9" spans="1:21" x14ac:dyDescent="0.3">
      <c r="A9" s="6"/>
      <c r="B9" s="659"/>
      <c r="C9" s="536"/>
      <c r="D9" s="536"/>
      <c r="E9" s="536"/>
      <c r="F9" s="687"/>
      <c r="G9" s="649"/>
      <c r="H9" s="51">
        <v>3</v>
      </c>
      <c r="I9" s="71" t="str">
        <f>CONCATENATE($F$7,".",H9)</f>
        <v>R 1.2.3</v>
      </c>
      <c r="J9" s="51" t="str">
        <f>'R 1.2'!C9</f>
        <v xml:space="preserve">Limites de l'évaluation SNBS
</v>
      </c>
      <c r="K9" s="59" t="str">
        <f>'R 1.2'!D9</f>
        <v/>
      </c>
      <c r="L9" s="25">
        <f t="shared" si="1"/>
        <v>-0.1</v>
      </c>
      <c r="M9" s="31" t="e">
        <f>IF(K9="X",'R 1.2'!F9,NA())</f>
        <v>#N/A</v>
      </c>
      <c r="N9" s="77">
        <f t="shared" si="2"/>
        <v>2</v>
      </c>
      <c r="O9" s="31" t="e">
        <f>IF(K9="X",'R 1.2'!E9,NA())</f>
        <v>#N/A</v>
      </c>
      <c r="P9" s="645"/>
      <c r="Q9" s="697"/>
      <c r="R9" s="697"/>
      <c r="S9" s="19">
        <f t="shared" si="0"/>
        <v>-0.1</v>
      </c>
      <c r="T9" s="19">
        <f t="shared" si="3"/>
        <v>-0.1</v>
      </c>
      <c r="U9" s="698"/>
    </row>
    <row r="10" spans="1:21" x14ac:dyDescent="0.3">
      <c r="A10" s="6"/>
      <c r="B10" s="659"/>
      <c r="C10" s="536"/>
      <c r="D10" s="536"/>
      <c r="E10" s="536"/>
      <c r="F10" s="683" t="s">
        <v>306</v>
      </c>
      <c r="G10" s="649" t="s">
        <v>181</v>
      </c>
      <c r="H10" s="52">
        <v>1</v>
      </c>
      <c r="I10" s="72" t="str">
        <f>CONCATENATE($F$10,".",H10)</f>
        <v>R 1.3.1</v>
      </c>
      <c r="J10" s="52" t="str">
        <f>'R 1.3'!C7</f>
        <v xml:space="preserve">Conflits d'objectifs et risques
</v>
      </c>
      <c r="K10" s="60" t="str">
        <f>'R 1.3'!D7</f>
        <v/>
      </c>
      <c r="L10" s="24">
        <f t="shared" si="1"/>
        <v>-0.1</v>
      </c>
      <c r="M10" s="29" t="e">
        <f>IF(K10="X",'R 1.3'!F7,NA())</f>
        <v>#N/A</v>
      </c>
      <c r="N10" s="78">
        <f t="shared" si="2"/>
        <v>2</v>
      </c>
      <c r="O10" s="29" t="e">
        <f>IF(K10="X",'R 1.3'!E7,NA())</f>
        <v>#N/A</v>
      </c>
      <c r="P10" s="645" t="e">
        <f>IF(Q10=R10,NA(),(_xlfn.IFNA(O10,0)+_xlfn.IFNA(O11,0))/(R10-Q10))</f>
        <v>#N/A</v>
      </c>
      <c r="Q10" s="697">
        <f>COUNTIF(O10:O11,NA())</f>
        <v>2</v>
      </c>
      <c r="R10" s="697">
        <v>2</v>
      </c>
      <c r="S10" s="19">
        <f t="shared" si="0"/>
        <v>-0.1</v>
      </c>
      <c r="T10" s="19">
        <f t="shared" si="3"/>
        <v>-0.1</v>
      </c>
      <c r="U10" s="698"/>
    </row>
    <row r="11" spans="1:21" ht="17.25" thickBot="1" x14ac:dyDescent="0.35">
      <c r="A11" s="6"/>
      <c r="B11" s="659"/>
      <c r="C11" s="537"/>
      <c r="D11" s="537"/>
      <c r="E11" s="537"/>
      <c r="F11" s="684"/>
      <c r="G11" s="673"/>
      <c r="H11" s="53">
        <v>2</v>
      </c>
      <c r="I11" s="73" t="str">
        <f>CONCATENATE($F$10,".",H11)</f>
        <v>R 1.3.2</v>
      </c>
      <c r="J11" s="53" t="str">
        <f>'R 1.3'!C8</f>
        <v xml:space="preserve">Synergies et opportunités
</v>
      </c>
      <c r="K11" s="61" t="str">
        <f>'R 1.3'!D8</f>
        <v/>
      </c>
      <c r="L11" s="26">
        <f t="shared" si="1"/>
        <v>-0.1</v>
      </c>
      <c r="M11" s="30" t="e">
        <f>IF(K11="X",'R 1.3'!F8,NA())</f>
        <v>#N/A</v>
      </c>
      <c r="N11" s="79">
        <f t="shared" si="2"/>
        <v>2</v>
      </c>
      <c r="O11" s="30" t="e">
        <f>IF(K11="X",'R 1.3'!E8,NA())</f>
        <v>#N/A</v>
      </c>
      <c r="P11" s="645"/>
      <c r="Q11" s="697"/>
      <c r="R11" s="697"/>
      <c r="S11" s="19">
        <f t="shared" si="0"/>
        <v>-0.1</v>
      </c>
      <c r="T11" s="19">
        <f t="shared" si="3"/>
        <v>-0.1</v>
      </c>
      <c r="U11" s="698"/>
    </row>
    <row r="12" spans="1:21" ht="15" customHeight="1" x14ac:dyDescent="0.3">
      <c r="A12" s="6"/>
      <c r="B12" s="660" t="s">
        <v>1</v>
      </c>
      <c r="C12" s="653" t="s">
        <v>125</v>
      </c>
      <c r="D12" s="653" t="s">
        <v>4</v>
      </c>
      <c r="E12" s="653" t="s">
        <v>182</v>
      </c>
      <c r="F12" s="688" t="s">
        <v>11</v>
      </c>
      <c r="G12" s="513" t="s">
        <v>127</v>
      </c>
      <c r="H12" s="50">
        <v>1</v>
      </c>
      <c r="I12" s="70" t="str">
        <f>CONCATENATE($F$12,".",H12)</f>
        <v>G 1.1.1</v>
      </c>
      <c r="J12" s="50" t="str">
        <f>'G 1.1'!C7</f>
        <v xml:space="preserve">Aménagement du territoire
</v>
      </c>
      <c r="K12" s="54" t="str">
        <f>'G 1.1'!D7</f>
        <v/>
      </c>
      <c r="L12" s="64">
        <f t="shared" si="1"/>
        <v>-0.1</v>
      </c>
      <c r="M12" s="65" t="e">
        <f>IF(K12="X",'G 1.1'!G7,NA())</f>
        <v>#N/A</v>
      </c>
      <c r="N12" s="75">
        <f t="shared" si="2"/>
        <v>2</v>
      </c>
      <c r="O12" s="65" t="e">
        <f>IF(K12="X",'G 1.1'!F7,NA())</f>
        <v>#N/A</v>
      </c>
      <c r="P12" s="645" t="e">
        <f>IF(Q12=R12,NA(),(_xlfn.IFNA(O12,0)+_xlfn.IFNA(O13,0))/(R12-Q12))</f>
        <v>#N/A</v>
      </c>
      <c r="Q12" s="697">
        <f>COUNTIF(O12:O13,NA())</f>
        <v>2</v>
      </c>
      <c r="R12" s="697">
        <v>2</v>
      </c>
      <c r="S12" s="19">
        <f t="shared" si="0"/>
        <v>-0.1</v>
      </c>
      <c r="T12" s="19">
        <f t="shared" si="3"/>
        <v>-0.1</v>
      </c>
      <c r="U12" s="698" t="e">
        <f>(_xlfn.IFNA(O12,0)+_xlfn.IFNA(O13,0)+_xlfn.IFNA(O14,0)+_xlfn.IFNA(O15,0)+_xlfn.IFNA(O16,0)+_xlfn.IFNA(O17,0)+_xlfn.IFNA(O18,0)+_xlfn.IFNA(O19,0)+_xlfn.IFNA(O20,0)+_xlfn.IFNA(O21,0)+_xlfn.IFNA(O22,0)+_xlfn.IFNA(O23,0)+_xlfn.IFNA(O24,0)+_xlfn.IFNA(O25,0)+_xlfn.IFNA(O26,0)+_xlfn.IFNA(O27,0)+_xlfn.IFNA(O28,0)+_xlfn.IFNA(O29,0)+_xlfn.IFNA(O30,0)+_xlfn.IFNA(O31,0)+_xlfn.IFNA(O32,0)+_xlfn.IFNA(O33,0))/(ROWS(O12:O33)-SUM(Q12:Q33))</f>
        <v>#DIV/0!</v>
      </c>
    </row>
    <row r="13" spans="1:21" ht="15" customHeight="1" x14ac:dyDescent="0.3">
      <c r="A13" s="6"/>
      <c r="B13" s="661"/>
      <c r="C13" s="654"/>
      <c r="D13" s="654"/>
      <c r="E13" s="654"/>
      <c r="F13" s="648"/>
      <c r="G13" s="649"/>
      <c r="H13" s="51">
        <v>2</v>
      </c>
      <c r="I13" s="71" t="str">
        <f>CONCATENATE($F$12,".",H13)</f>
        <v>G 1.1.2</v>
      </c>
      <c r="J13" s="51" t="str">
        <f>'G 1.1'!C8</f>
        <v xml:space="preserve">Paysage, culture et patrimoine
</v>
      </c>
      <c r="K13" s="56" t="str">
        <f>'G 1.1'!D8</f>
        <v/>
      </c>
      <c r="L13" s="25">
        <f t="shared" si="1"/>
        <v>-0.1</v>
      </c>
      <c r="M13" s="31" t="e">
        <f>IF(K13="X",'G 1.1'!G8,NA())</f>
        <v>#N/A</v>
      </c>
      <c r="N13" s="77">
        <f t="shared" si="2"/>
        <v>2</v>
      </c>
      <c r="O13" s="31" t="e">
        <f>IF(K13="X",'G 1.1'!F8,NA())</f>
        <v>#N/A</v>
      </c>
      <c r="P13" s="645"/>
      <c r="Q13" s="697"/>
      <c r="R13" s="697"/>
      <c r="S13" s="19">
        <f t="shared" si="0"/>
        <v>-0.1</v>
      </c>
      <c r="T13" s="19">
        <f t="shared" si="3"/>
        <v>-0.1</v>
      </c>
      <c r="U13" s="698"/>
    </row>
    <row r="14" spans="1:21" x14ac:dyDescent="0.3">
      <c r="A14" s="6"/>
      <c r="B14" s="661"/>
      <c r="C14" s="654"/>
      <c r="D14" s="654" t="e">
        <v>#VALUE!</v>
      </c>
      <c r="E14" s="654"/>
      <c r="F14" s="646" t="s">
        <v>12</v>
      </c>
      <c r="G14" s="649" t="s">
        <v>183</v>
      </c>
      <c r="H14" s="52">
        <v>1</v>
      </c>
      <c r="I14" s="72" t="str">
        <f>CONCATENATE($F$14,".",H14)</f>
        <v>G 1.2.1</v>
      </c>
      <c r="J14" s="52" t="str">
        <f>'G 1.2'!C7</f>
        <v xml:space="preserve">Morcellement
</v>
      </c>
      <c r="K14" s="60" t="str">
        <f>'G 1.2'!D7</f>
        <v/>
      </c>
      <c r="L14" s="24">
        <f t="shared" si="1"/>
        <v>-0.1</v>
      </c>
      <c r="M14" s="29" t="e">
        <f>IF(K14="X",'G 1.2'!G7,NA())</f>
        <v>#N/A</v>
      </c>
      <c r="N14" s="78">
        <f t="shared" si="2"/>
        <v>2</v>
      </c>
      <c r="O14" s="29" t="e">
        <f>IF(K14="X",'G 1.2'!F7,NA())</f>
        <v>#N/A</v>
      </c>
      <c r="P14" s="645" t="e">
        <f>IF(Q14=R14,NA(),(_xlfn.IFNA(O14,0)+_xlfn.IFNA(O15,0)+_xlfn.IFNA(O16,0))/(R14-Q14))</f>
        <v>#N/A</v>
      </c>
      <c r="Q14" s="697">
        <f>COUNTIF(O14:O16,NA())</f>
        <v>3</v>
      </c>
      <c r="R14" s="697">
        <v>3</v>
      </c>
      <c r="S14" s="19">
        <f>IF(ISNA(M14),-0.1,IF(M14=0,0.1,M14))</f>
        <v>-0.1</v>
      </c>
      <c r="T14" s="19">
        <f t="shared" si="3"/>
        <v>-0.1</v>
      </c>
      <c r="U14" s="698"/>
    </row>
    <row r="15" spans="1:21" x14ac:dyDescent="0.3">
      <c r="A15" s="6"/>
      <c r="B15" s="661"/>
      <c r="C15" s="654"/>
      <c r="D15" s="654"/>
      <c r="E15" s="654"/>
      <c r="F15" s="647"/>
      <c r="G15" s="649"/>
      <c r="H15" s="50">
        <v>2</v>
      </c>
      <c r="I15" s="70" t="str">
        <f>CONCATENATE($F$14,".",H15)</f>
        <v>G 1.2.2</v>
      </c>
      <c r="J15" s="50" t="str">
        <f>'G 1.2'!C8</f>
        <v xml:space="preserve">Espace public et de détente
</v>
      </c>
      <c r="K15" s="55" t="str">
        <f>'G 1.2'!D8</f>
        <v/>
      </c>
      <c r="L15" s="26">
        <f t="shared" si="1"/>
        <v>-0.1</v>
      </c>
      <c r="M15" s="30" t="e">
        <f>IF(K15="X",'G 1.2'!G8,NA())</f>
        <v>#N/A</v>
      </c>
      <c r="N15" s="76">
        <f t="shared" si="2"/>
        <v>2</v>
      </c>
      <c r="O15" s="30" t="e">
        <f>IF(K15="X",'G 1.2'!F8,NA())</f>
        <v>#N/A</v>
      </c>
      <c r="P15" s="645"/>
      <c r="Q15" s="697"/>
      <c r="R15" s="697"/>
      <c r="S15" s="19">
        <f t="shared" si="0"/>
        <v>-0.1</v>
      </c>
      <c r="T15" s="19">
        <f t="shared" si="3"/>
        <v>-0.1</v>
      </c>
      <c r="U15" s="698"/>
    </row>
    <row r="16" spans="1:21" x14ac:dyDescent="0.3">
      <c r="A16" s="6"/>
      <c r="B16" s="661"/>
      <c r="C16" s="654"/>
      <c r="D16" s="654"/>
      <c r="E16" s="654"/>
      <c r="F16" s="648"/>
      <c r="G16" s="649"/>
      <c r="H16" s="51">
        <v>3</v>
      </c>
      <c r="I16" s="71" t="str">
        <f>CONCATENATE($F$14,".",H16)</f>
        <v>G 1.2.3</v>
      </c>
      <c r="J16" s="51" t="str">
        <f>'G 1.2'!C9</f>
        <v xml:space="preserve">Vue et panorama
</v>
      </c>
      <c r="K16" s="56" t="str">
        <f>'G 1.2'!D9</f>
        <v/>
      </c>
      <c r="L16" s="25">
        <f t="shared" si="1"/>
        <v>-0.1</v>
      </c>
      <c r="M16" s="31" t="e">
        <f>IF(K16="X",'G 1.2'!G9,NA())</f>
        <v>#N/A</v>
      </c>
      <c r="N16" s="77">
        <f t="shared" si="2"/>
        <v>2</v>
      </c>
      <c r="O16" s="31" t="e">
        <f>IF(K16="X",'G 1.2'!F9,NA())</f>
        <v>#N/A</v>
      </c>
      <c r="P16" s="645"/>
      <c r="Q16" s="697"/>
      <c r="R16" s="697"/>
      <c r="S16" s="19">
        <f t="shared" si="0"/>
        <v>-0.1</v>
      </c>
      <c r="T16" s="19">
        <f t="shared" si="3"/>
        <v>-0.1</v>
      </c>
      <c r="U16" s="698"/>
    </row>
    <row r="17" spans="1:21" x14ac:dyDescent="0.3">
      <c r="A17" s="6"/>
      <c r="B17" s="661"/>
      <c r="C17" s="654"/>
      <c r="D17" s="654"/>
      <c r="E17" s="654"/>
      <c r="F17" s="646" t="s">
        <v>13</v>
      </c>
      <c r="G17" s="649" t="s">
        <v>309</v>
      </c>
      <c r="H17" s="52">
        <v>1</v>
      </c>
      <c r="I17" s="72" t="str">
        <f>CONCATENATE($F$17,".",H17)</f>
        <v>G 1.3.1</v>
      </c>
      <c r="J17" s="52" t="str">
        <f>'G 1.3'!C7</f>
        <v xml:space="preserve">Construction sans obstacles 
</v>
      </c>
      <c r="K17" s="60" t="str">
        <f>'G 1.3'!D7</f>
        <v/>
      </c>
      <c r="L17" s="24">
        <f t="shared" si="1"/>
        <v>-0.1</v>
      </c>
      <c r="M17" s="29" t="e">
        <f>IF(K17="X",'G 1.3'!G7,NA())</f>
        <v>#N/A</v>
      </c>
      <c r="N17" s="78">
        <f t="shared" si="2"/>
        <v>2</v>
      </c>
      <c r="O17" s="29" t="e">
        <f>IF(K17="X",'G 1.3'!F7,NA())</f>
        <v>#N/A</v>
      </c>
      <c r="P17" s="645" t="e">
        <f>IF(Q17=R17,NA(),(_xlfn.IFNA(O17,0)+_xlfn.IFNA(O18,0)+_xlfn.IFNA(O19,0))/(R17-Q17))</f>
        <v>#N/A</v>
      </c>
      <c r="Q17" s="697">
        <f>COUNTIF(O17:O19,NA())</f>
        <v>3</v>
      </c>
      <c r="R17" s="697">
        <v>3</v>
      </c>
      <c r="S17" s="19">
        <f t="shared" si="0"/>
        <v>-0.1</v>
      </c>
      <c r="T17" s="19">
        <f t="shared" si="3"/>
        <v>-0.1</v>
      </c>
      <c r="U17" s="698"/>
    </row>
    <row r="18" spans="1:21" x14ac:dyDescent="0.3">
      <c r="A18" s="6"/>
      <c r="B18" s="661"/>
      <c r="C18" s="654"/>
      <c r="D18" s="654"/>
      <c r="E18" s="654"/>
      <c r="F18" s="647"/>
      <c r="G18" s="649"/>
      <c r="H18" s="50">
        <v>2</v>
      </c>
      <c r="I18" s="70" t="str">
        <f>CONCATENATE($F$17,".",H18)</f>
        <v>G 1.3.2</v>
      </c>
      <c r="J18" s="50" t="str">
        <f>'G 1.3'!C8</f>
        <v xml:space="preserve">Signalétique
</v>
      </c>
      <c r="K18" s="55" t="str">
        <f>'G 1.3'!D8</f>
        <v/>
      </c>
      <c r="L18" s="26">
        <f t="shared" si="1"/>
        <v>-0.1</v>
      </c>
      <c r="M18" s="30" t="e">
        <f>IF(K18="X",'G 1.3'!G8,NA())</f>
        <v>#N/A</v>
      </c>
      <c r="N18" s="76">
        <f t="shared" si="2"/>
        <v>2</v>
      </c>
      <c r="O18" s="30" t="e">
        <f>IF(K18="X",'G 1.3'!F8,NA())</f>
        <v>#N/A</v>
      </c>
      <c r="P18" s="645"/>
      <c r="Q18" s="697"/>
      <c r="R18" s="697"/>
      <c r="S18" s="19">
        <f t="shared" si="0"/>
        <v>-0.1</v>
      </c>
      <c r="T18" s="19">
        <f t="shared" si="3"/>
        <v>-0.1</v>
      </c>
      <c r="U18" s="698"/>
    </row>
    <row r="19" spans="1:21" x14ac:dyDescent="0.3">
      <c r="A19" s="6"/>
      <c r="B19" s="661"/>
      <c r="C19" s="654"/>
      <c r="D19" s="665"/>
      <c r="E19" s="665"/>
      <c r="F19" s="648"/>
      <c r="G19" s="649"/>
      <c r="H19" s="51">
        <v>3</v>
      </c>
      <c r="I19" s="71" t="str">
        <f>CONCATENATE($F$17,".",H19)</f>
        <v>G 1.3.3</v>
      </c>
      <c r="J19" s="51" t="str">
        <f>'G 1.3'!C9</f>
        <v xml:space="preserve">Qualité de séjour
</v>
      </c>
      <c r="K19" s="56" t="str">
        <f>'G 1.3'!D9</f>
        <v/>
      </c>
      <c r="L19" s="25">
        <f t="shared" si="1"/>
        <v>-0.1</v>
      </c>
      <c r="M19" s="31" t="e">
        <f>IF(K19="X",'G 1.3'!G9,NA())</f>
        <v>#N/A</v>
      </c>
      <c r="N19" s="77">
        <f t="shared" si="2"/>
        <v>2</v>
      </c>
      <c r="O19" s="31" t="e">
        <f>IF(K19="X",'G 1.3'!F9,NA())</f>
        <v>#N/A</v>
      </c>
      <c r="P19" s="645"/>
      <c r="Q19" s="697"/>
      <c r="R19" s="697"/>
      <c r="S19" s="19">
        <f t="shared" si="0"/>
        <v>-0.1</v>
      </c>
      <c r="T19" s="19">
        <f t="shared" si="3"/>
        <v>-0.1</v>
      </c>
      <c r="U19" s="698"/>
    </row>
    <row r="20" spans="1:21" x14ac:dyDescent="0.3">
      <c r="A20" s="6"/>
      <c r="B20" s="661"/>
      <c r="C20" s="654"/>
      <c r="D20" s="663" t="s">
        <v>7</v>
      </c>
      <c r="E20" s="663" t="s">
        <v>130</v>
      </c>
      <c r="F20" s="646" t="s">
        <v>14</v>
      </c>
      <c r="G20" s="649" t="s">
        <v>129</v>
      </c>
      <c r="H20" s="52">
        <v>1</v>
      </c>
      <c r="I20" s="72" t="str">
        <f>CONCATENATE($F$20,".",H20)</f>
        <v>G 2.1.1</v>
      </c>
      <c r="J20" s="52" t="str">
        <f>'G 2.1'!C7</f>
        <v xml:space="preserve">Parties prenantes
</v>
      </c>
      <c r="K20" s="60" t="str">
        <f>'G 2.1'!D7</f>
        <v/>
      </c>
      <c r="L20" s="24">
        <f t="shared" si="1"/>
        <v>-0.1</v>
      </c>
      <c r="M20" s="29" t="e">
        <f>IF(K20="X",'G 2.1'!G7,NA())</f>
        <v>#N/A</v>
      </c>
      <c r="N20" s="78">
        <f t="shared" si="2"/>
        <v>2</v>
      </c>
      <c r="O20" s="29" t="e">
        <f>IF(K20="X",'G 2.1'!F7,NA())</f>
        <v>#N/A</v>
      </c>
      <c r="P20" s="645" t="e">
        <f>IF(Q20=R20,NA(),(_xlfn.IFNA(O20,0)+_xlfn.IFNA(O21,0))/(R20-Q20))</f>
        <v>#N/A</v>
      </c>
      <c r="Q20" s="697">
        <f>COUNTIF(O20:O21,NA())</f>
        <v>2</v>
      </c>
      <c r="R20" s="697">
        <v>2</v>
      </c>
      <c r="S20" s="19">
        <f t="shared" si="0"/>
        <v>-0.1</v>
      </c>
      <c r="T20" s="19">
        <f t="shared" si="3"/>
        <v>-0.1</v>
      </c>
      <c r="U20" s="698"/>
    </row>
    <row r="21" spans="1:21" x14ac:dyDescent="0.3">
      <c r="A21" s="6"/>
      <c r="B21" s="661"/>
      <c r="C21" s="654"/>
      <c r="D21" s="654"/>
      <c r="E21" s="654"/>
      <c r="F21" s="647"/>
      <c r="G21" s="649"/>
      <c r="H21" s="51">
        <v>2</v>
      </c>
      <c r="I21" s="71" t="str">
        <f>CONCATENATE($F$20,".",H21)</f>
        <v>G 2.1.2</v>
      </c>
      <c r="J21" s="51" t="str">
        <f>'G 2.1'!C8</f>
        <v xml:space="preserve">Communication
</v>
      </c>
      <c r="K21" s="56" t="str">
        <f>'G 2.1'!D8</f>
        <v/>
      </c>
      <c r="L21" s="25">
        <f t="shared" si="1"/>
        <v>-0.1</v>
      </c>
      <c r="M21" s="31" t="e">
        <f>IF(K21="X",'G 2.1'!G8,NA())</f>
        <v>#N/A</v>
      </c>
      <c r="N21" s="77">
        <f t="shared" si="2"/>
        <v>2</v>
      </c>
      <c r="O21" s="31" t="e">
        <f>IF(K21="X",'G 2.1'!F8,NA())</f>
        <v>#N/A</v>
      </c>
      <c r="P21" s="645"/>
      <c r="Q21" s="697"/>
      <c r="R21" s="697"/>
      <c r="S21" s="19">
        <f t="shared" si="0"/>
        <v>-0.1</v>
      </c>
      <c r="T21" s="19">
        <f t="shared" si="3"/>
        <v>-0.1</v>
      </c>
      <c r="U21" s="698"/>
    </row>
    <row r="22" spans="1:21" x14ac:dyDescent="0.3">
      <c r="A22" s="6"/>
      <c r="B22" s="661"/>
      <c r="C22" s="654"/>
      <c r="D22" s="654"/>
      <c r="E22" s="654"/>
      <c r="F22" s="92" t="s">
        <v>15</v>
      </c>
      <c r="G22" s="35" t="s">
        <v>310</v>
      </c>
      <c r="H22" s="52">
        <v>1</v>
      </c>
      <c r="I22" s="72" t="str">
        <f>CONCATENATE($F$22,".",H22)</f>
        <v>G 2.2.1</v>
      </c>
      <c r="J22" s="52" t="str">
        <f>'G 2.2'!C7</f>
        <v xml:space="preserve">Intégrité et conditions de travail
</v>
      </c>
      <c r="K22" s="60" t="str">
        <f>'G 2.2'!D7</f>
        <v/>
      </c>
      <c r="L22" s="24">
        <f t="shared" si="1"/>
        <v>-0.1</v>
      </c>
      <c r="M22" s="29" t="e">
        <f>IF(K22="X",'G 2.2'!G7,NA())</f>
        <v>#N/A</v>
      </c>
      <c r="N22" s="78">
        <f t="shared" si="2"/>
        <v>2</v>
      </c>
      <c r="O22" s="29" t="e">
        <f>IF(K22="X",'G 2.2'!F7,NA())</f>
        <v>#N/A</v>
      </c>
      <c r="P22" s="90" t="e">
        <f>AVERAGE(O22:O22)</f>
        <v>#N/A</v>
      </c>
      <c r="Q22" s="13">
        <f>COUNTIF(O22,NA())</f>
        <v>1</v>
      </c>
      <c r="R22" s="13">
        <v>1</v>
      </c>
      <c r="S22" s="19">
        <f t="shared" si="0"/>
        <v>-0.1</v>
      </c>
      <c r="T22" s="19">
        <f t="shared" si="3"/>
        <v>-0.1</v>
      </c>
      <c r="U22" s="698"/>
    </row>
    <row r="23" spans="1:21" x14ac:dyDescent="0.3">
      <c r="A23" s="6"/>
      <c r="B23" s="661"/>
      <c r="C23" s="654"/>
      <c r="D23" s="654" t="e">
        <v>#VALUE!</v>
      </c>
      <c r="E23" s="654"/>
      <c r="F23" s="646" t="s">
        <v>16</v>
      </c>
      <c r="G23" s="649" t="s">
        <v>132</v>
      </c>
      <c r="H23" s="52">
        <v>1</v>
      </c>
      <c r="I23" s="72" t="str">
        <f>CONCATENATE($F$23,".",H23)</f>
        <v>G 2.3.1</v>
      </c>
      <c r="J23" s="52" t="str">
        <f>'G 2.3'!C7</f>
        <v xml:space="preserve">Conformité juridique et normative
</v>
      </c>
      <c r="K23" s="60" t="str">
        <f>'G 2.3'!D7</f>
        <v/>
      </c>
      <c r="L23" s="24">
        <f t="shared" si="1"/>
        <v>-0.1</v>
      </c>
      <c r="M23" s="29" t="e">
        <f>IF(K23="X",'G 2.3'!G7,NA())</f>
        <v>#N/A</v>
      </c>
      <c r="N23" s="78">
        <f t="shared" si="2"/>
        <v>2</v>
      </c>
      <c r="O23" s="29" t="e">
        <f>IF(K23="X",'G 2.3'!F7,NA())</f>
        <v>#N/A</v>
      </c>
      <c r="P23" s="645" t="e">
        <f>IF(Q23=R23,NA(),(_xlfn.IFNA(O23,0)+_xlfn.IFNA(O24,0))/(R23-Q23))</f>
        <v>#N/A</v>
      </c>
      <c r="Q23" s="697">
        <f>COUNTIF(O23:O24,NA())</f>
        <v>2</v>
      </c>
      <c r="R23" s="697">
        <v>2</v>
      </c>
      <c r="S23" s="19">
        <f t="shared" si="0"/>
        <v>-0.1</v>
      </c>
      <c r="T23" s="19">
        <f t="shared" si="3"/>
        <v>-0.1</v>
      </c>
      <c r="U23" s="698"/>
    </row>
    <row r="24" spans="1:21" x14ac:dyDescent="0.3">
      <c r="A24" s="6"/>
      <c r="B24" s="661"/>
      <c r="C24" s="654"/>
      <c r="D24" s="654"/>
      <c r="E24" s="654"/>
      <c r="F24" s="647"/>
      <c r="G24" s="649"/>
      <c r="H24" s="51">
        <v>2</v>
      </c>
      <c r="I24" s="71" t="str">
        <f>CONCATENATE($F$23,".",H24)</f>
        <v>G 2.3.2</v>
      </c>
      <c r="J24" s="51" t="str">
        <f>'G 2.3'!C8</f>
        <v xml:space="preserve">Procédures et autorisations
</v>
      </c>
      <c r="K24" s="56" t="str">
        <f>'G 2.3'!D8</f>
        <v/>
      </c>
      <c r="L24" s="25">
        <f t="shared" si="1"/>
        <v>-0.1</v>
      </c>
      <c r="M24" s="31" t="e">
        <f>IF(K24="X",'G 2.3'!G8,NA())</f>
        <v>#N/A</v>
      </c>
      <c r="N24" s="77">
        <f t="shared" si="2"/>
        <v>2</v>
      </c>
      <c r="O24" s="31" t="e">
        <f>IF(K24="X",'G 2.3'!F8,NA())</f>
        <v>#N/A</v>
      </c>
      <c r="P24" s="645"/>
      <c r="Q24" s="697"/>
      <c r="R24" s="697"/>
      <c r="S24" s="19">
        <f t="shared" si="0"/>
        <v>-0.1</v>
      </c>
      <c r="T24" s="19">
        <f t="shared" si="3"/>
        <v>-0.1</v>
      </c>
      <c r="U24" s="698"/>
    </row>
    <row r="25" spans="1:21" x14ac:dyDescent="0.3">
      <c r="A25" s="6"/>
      <c r="B25" s="661"/>
      <c r="C25" s="654"/>
      <c r="D25" s="654"/>
      <c r="E25" s="654"/>
      <c r="F25" s="646" t="s">
        <v>17</v>
      </c>
      <c r="G25" s="649" t="s">
        <v>311</v>
      </c>
      <c r="H25" s="52">
        <v>1</v>
      </c>
      <c r="I25" s="72" t="str">
        <f>CONCATENATE($F$25,".",H25)</f>
        <v>G 2.4.1</v>
      </c>
      <c r="J25" s="52" t="str">
        <f>'G 2.4'!C7</f>
        <v xml:space="preserve">Sobriété et services de base
</v>
      </c>
      <c r="K25" s="60" t="str">
        <f>'G 2.4'!D7</f>
        <v/>
      </c>
      <c r="L25" s="24">
        <f t="shared" si="1"/>
        <v>-0.1</v>
      </c>
      <c r="M25" s="29" t="e">
        <f>IF(K25="X",'G 2.4'!G7,NA())</f>
        <v>#N/A</v>
      </c>
      <c r="N25" s="78">
        <f t="shared" si="2"/>
        <v>2</v>
      </c>
      <c r="O25" s="29" t="e">
        <f>IF(K25="X",'G 2.4'!F7,NA())</f>
        <v>#N/A</v>
      </c>
      <c r="P25" s="645" t="e">
        <f>IF(Q25=R25,NA(),(_xlfn.IFNA(O25,0)+_xlfn.IFNA(O26,0)+_xlfn.IFNA(O27,0)+_xlfn.IFNA(O28,0))/(R25-Q25))</f>
        <v>#N/A</v>
      </c>
      <c r="Q25" s="697">
        <f>COUNTIF(O25:O28,NA())</f>
        <v>4</v>
      </c>
      <c r="R25" s="697">
        <v>4</v>
      </c>
      <c r="S25" s="19">
        <f t="shared" si="0"/>
        <v>-0.1</v>
      </c>
      <c r="T25" s="19">
        <f t="shared" si="3"/>
        <v>-0.1</v>
      </c>
      <c r="U25" s="698"/>
    </row>
    <row r="26" spans="1:21" x14ac:dyDescent="0.3">
      <c r="A26" s="6"/>
      <c r="B26" s="661"/>
      <c r="C26" s="654"/>
      <c r="D26" s="654"/>
      <c r="E26" s="654"/>
      <c r="F26" s="647"/>
      <c r="G26" s="649"/>
      <c r="H26" s="50">
        <v>2</v>
      </c>
      <c r="I26" s="70" t="str">
        <f>CONCATENATE($F$25,".",H26)</f>
        <v>G 2.4.2</v>
      </c>
      <c r="J26" s="50" t="str">
        <f>'G 2.4'!C8</f>
        <v xml:space="preserve">Équité sociale et intergénérationnelle
</v>
      </c>
      <c r="K26" s="55" t="str">
        <f>'G 2.4'!D8</f>
        <v/>
      </c>
      <c r="L26" s="26">
        <f t="shared" si="1"/>
        <v>-0.1</v>
      </c>
      <c r="M26" s="30" t="e">
        <f>IF(K26="X",'G 2.4'!G8,NA())</f>
        <v>#N/A</v>
      </c>
      <c r="N26" s="76">
        <f t="shared" si="2"/>
        <v>2</v>
      </c>
      <c r="O26" s="30" t="e">
        <f>IF(K26="X",'G 2.4'!F8,NA())</f>
        <v>#N/A</v>
      </c>
      <c r="P26" s="645"/>
      <c r="Q26" s="697"/>
      <c r="R26" s="697"/>
      <c r="S26" s="19">
        <f t="shared" si="0"/>
        <v>-0.1</v>
      </c>
      <c r="T26" s="19">
        <f t="shared" si="3"/>
        <v>-0.1</v>
      </c>
      <c r="U26" s="698"/>
    </row>
    <row r="27" spans="1:21" x14ac:dyDescent="0.3">
      <c r="A27" s="6"/>
      <c r="B27" s="661"/>
      <c r="C27" s="654"/>
      <c r="D27" s="654"/>
      <c r="E27" s="654"/>
      <c r="F27" s="647"/>
      <c r="G27" s="649"/>
      <c r="H27" s="50">
        <v>3</v>
      </c>
      <c r="I27" s="70" t="str">
        <f>CONCATENATE($F$25,".",H27)</f>
        <v>G 2.4.3</v>
      </c>
      <c r="J27" s="50" t="str">
        <f>'G 2.4'!C9</f>
        <v xml:space="preserve">Équité au sein du projet
</v>
      </c>
      <c r="K27" s="55" t="str">
        <f>'G 2.4'!D9</f>
        <v/>
      </c>
      <c r="L27" s="26">
        <f t="shared" si="1"/>
        <v>-0.1</v>
      </c>
      <c r="M27" s="30" t="e">
        <f>IF(K27="X",'G 2.4'!G9,NA())</f>
        <v>#N/A</v>
      </c>
      <c r="N27" s="76">
        <f t="shared" si="2"/>
        <v>2</v>
      </c>
      <c r="O27" s="30" t="e">
        <f>IF(K27="X",'G 2.4'!F9,NA())</f>
        <v>#N/A</v>
      </c>
      <c r="P27" s="645"/>
      <c r="Q27" s="697"/>
      <c r="R27" s="697"/>
      <c r="S27" s="19">
        <f t="shared" si="0"/>
        <v>-0.1</v>
      </c>
      <c r="T27" s="19">
        <f t="shared" si="3"/>
        <v>-0.1</v>
      </c>
      <c r="U27" s="698"/>
    </row>
    <row r="28" spans="1:21" x14ac:dyDescent="0.3">
      <c r="A28" s="6"/>
      <c r="B28" s="661"/>
      <c r="C28" s="654"/>
      <c r="D28" s="665"/>
      <c r="E28" s="665"/>
      <c r="F28" s="648"/>
      <c r="G28" s="649"/>
      <c r="H28" s="51">
        <v>4</v>
      </c>
      <c r="I28" s="71" t="str">
        <f>CONCATENATE($F$25,".",H28)</f>
        <v>G 2.4.4</v>
      </c>
      <c r="J28" s="51" t="str">
        <f>'G 2.4'!C10</f>
        <v xml:space="preserve">Achats durables
</v>
      </c>
      <c r="K28" s="56" t="str">
        <f>'G 2.4'!D10</f>
        <v/>
      </c>
      <c r="L28" s="25">
        <f t="shared" si="1"/>
        <v>-0.1</v>
      </c>
      <c r="M28" s="31" t="e">
        <f>IF(K28="X",'G 2.4'!G10,NA())</f>
        <v>#N/A</v>
      </c>
      <c r="N28" s="77">
        <f t="shared" si="2"/>
        <v>2</v>
      </c>
      <c r="O28" s="31" t="e">
        <f>IF(K28="X",'G 2.4'!F10,NA())</f>
        <v>#N/A</v>
      </c>
      <c r="P28" s="645"/>
      <c r="Q28" s="697"/>
      <c r="R28" s="697"/>
      <c r="S28" s="19">
        <f t="shared" si="0"/>
        <v>-0.1</v>
      </c>
      <c r="T28" s="19">
        <f t="shared" si="3"/>
        <v>-0.1</v>
      </c>
      <c r="U28" s="698"/>
    </row>
    <row r="29" spans="1:21" ht="15" customHeight="1" x14ac:dyDescent="0.3">
      <c r="A29" s="6"/>
      <c r="B29" s="661"/>
      <c r="C29" s="654"/>
      <c r="D29" s="663" t="s">
        <v>8</v>
      </c>
      <c r="E29" s="663" t="s">
        <v>131</v>
      </c>
      <c r="F29" s="646" t="s">
        <v>18</v>
      </c>
      <c r="G29" s="649" t="s">
        <v>312</v>
      </c>
      <c r="H29" s="52">
        <v>1</v>
      </c>
      <c r="I29" s="72" t="str">
        <f>CONCATENATE($F$29,".",H29)</f>
        <v>G 3.1.1</v>
      </c>
      <c r="J29" s="52" t="str">
        <f>'G 3.1'!C7</f>
        <v xml:space="preserve">Sécurité
</v>
      </c>
      <c r="K29" s="60" t="str">
        <f>'G 3.1'!D7</f>
        <v/>
      </c>
      <c r="L29" s="24">
        <f t="shared" si="1"/>
        <v>-0.1</v>
      </c>
      <c r="M29" s="29" t="e">
        <f>IF(K29="X",'G 3.1'!G7,NA())</f>
        <v>#N/A</v>
      </c>
      <c r="N29" s="78">
        <f t="shared" si="2"/>
        <v>2</v>
      </c>
      <c r="O29" s="29" t="e">
        <f>IF(K29="X",'G 3.1'!F7,NA())</f>
        <v>#N/A</v>
      </c>
      <c r="P29" s="645" t="e">
        <f>IF(Q29=R29,NA(),(_xlfn.IFNA(O29,0)+_xlfn.IFNA(O30,0)+_xlfn.IFNA(O31,0))/(R29-Q29))</f>
        <v>#N/A</v>
      </c>
      <c r="Q29" s="697">
        <f>COUNTIF(O29:O31,NA())</f>
        <v>3</v>
      </c>
      <c r="R29" s="697">
        <v>3</v>
      </c>
      <c r="S29" s="19">
        <f t="shared" si="0"/>
        <v>-0.1</v>
      </c>
      <c r="T29" s="19">
        <f t="shared" si="3"/>
        <v>-0.1</v>
      </c>
      <c r="U29" s="698"/>
    </row>
    <row r="30" spans="1:21" ht="15" customHeight="1" x14ac:dyDescent="0.3">
      <c r="A30" s="6"/>
      <c r="B30" s="661"/>
      <c r="C30" s="654"/>
      <c r="D30" s="654"/>
      <c r="E30" s="654"/>
      <c r="F30" s="647"/>
      <c r="G30" s="649"/>
      <c r="H30" s="50">
        <v>2</v>
      </c>
      <c r="I30" s="70" t="str">
        <f>CONCATENATE($F$29,".",H30)</f>
        <v>G 3.1.2</v>
      </c>
      <c r="J30" s="50" t="str">
        <f>'G 3.1'!C8</f>
        <v xml:space="preserve">Résilience
</v>
      </c>
      <c r="K30" s="55" t="str">
        <f>'G 3.1'!D8</f>
        <v/>
      </c>
      <c r="L30" s="26">
        <f t="shared" si="1"/>
        <v>-0.1</v>
      </c>
      <c r="M30" s="30" t="e">
        <f>IF(K30="X",'G 3.1'!G8,NA())</f>
        <v>#N/A</v>
      </c>
      <c r="N30" s="76">
        <f t="shared" si="2"/>
        <v>2</v>
      </c>
      <c r="O30" s="30" t="e">
        <f>IF(K30="X",'G 3.1'!F8,NA())</f>
        <v>#N/A</v>
      </c>
      <c r="P30" s="645"/>
      <c r="Q30" s="697"/>
      <c r="R30" s="697"/>
      <c r="S30" s="19">
        <f t="shared" si="0"/>
        <v>-0.1</v>
      </c>
      <c r="T30" s="19">
        <f t="shared" si="3"/>
        <v>-0.1</v>
      </c>
      <c r="U30" s="698"/>
    </row>
    <row r="31" spans="1:21" ht="15" customHeight="1" x14ac:dyDescent="0.3">
      <c r="A31" s="6"/>
      <c r="B31" s="661"/>
      <c r="C31" s="654"/>
      <c r="D31" s="654"/>
      <c r="E31" s="654"/>
      <c r="F31" s="648"/>
      <c r="G31" s="649"/>
      <c r="H31" s="51">
        <v>3</v>
      </c>
      <c r="I31" s="71" t="str">
        <f>CONCATENATE($F$29,".",H31)</f>
        <v>G 3.1.3</v>
      </c>
      <c r="J31" s="51" t="str">
        <f>'G 3.1'!C9</f>
        <v xml:space="preserve">Scénarios d'urgence
</v>
      </c>
      <c r="K31" s="56" t="str">
        <f>'G 3.1'!D9</f>
        <v/>
      </c>
      <c r="L31" s="25">
        <f t="shared" si="1"/>
        <v>-0.1</v>
      </c>
      <c r="M31" s="31" t="e">
        <f>IF(K31="X",'G 3.1'!G9,NA())</f>
        <v>#N/A</v>
      </c>
      <c r="N31" s="77">
        <f t="shared" si="2"/>
        <v>2</v>
      </c>
      <c r="O31" s="31" t="e">
        <f>IF(K31="X",'G 3.1'!F9,NA())</f>
        <v>#N/A</v>
      </c>
      <c r="P31" s="645"/>
      <c r="Q31" s="697"/>
      <c r="R31" s="697"/>
      <c r="S31" s="19">
        <f t="shared" si="0"/>
        <v>-0.1</v>
      </c>
      <c r="T31" s="19">
        <f t="shared" si="3"/>
        <v>-0.1</v>
      </c>
      <c r="U31" s="698"/>
    </row>
    <row r="32" spans="1:21" ht="15.75" customHeight="1" x14ac:dyDescent="0.3">
      <c r="A32" s="6"/>
      <c r="B32" s="661"/>
      <c r="C32" s="654"/>
      <c r="D32" s="654"/>
      <c r="E32" s="654"/>
      <c r="F32" s="646" t="s">
        <v>19</v>
      </c>
      <c r="G32" s="649" t="s">
        <v>133</v>
      </c>
      <c r="H32" s="52">
        <v>1</v>
      </c>
      <c r="I32" s="72" t="str">
        <f>CONCATENATE($F$32,".",H32)</f>
        <v>G 3.2.1</v>
      </c>
      <c r="J32" s="52" t="str">
        <f>'G 3.2'!C7</f>
        <v xml:space="preserve">Robustesse
</v>
      </c>
      <c r="K32" s="60" t="str">
        <f>'G 3.2'!D7</f>
        <v/>
      </c>
      <c r="L32" s="24">
        <f t="shared" si="1"/>
        <v>-0.1</v>
      </c>
      <c r="M32" s="29" t="e">
        <f>IF(K32="X",'G 3.2'!G7,NA())</f>
        <v>#N/A</v>
      </c>
      <c r="N32" s="78">
        <f t="shared" si="2"/>
        <v>2</v>
      </c>
      <c r="O32" s="29" t="e">
        <f>IF(K32="X",'G 3.2'!F7,NA())</f>
        <v>#N/A</v>
      </c>
      <c r="P32" s="645" t="e">
        <f>IF(Q32=R32,NA(),(_xlfn.IFNA(O32,0)+_xlfn.IFNA(O33,0))/(R32-Q32))</f>
        <v>#N/A</v>
      </c>
      <c r="Q32" s="697">
        <f>COUNTIF(O32:O33,NA())</f>
        <v>2</v>
      </c>
      <c r="R32" s="697">
        <v>2</v>
      </c>
      <c r="S32" s="19">
        <f t="shared" si="0"/>
        <v>-0.1</v>
      </c>
      <c r="T32" s="19">
        <f t="shared" si="3"/>
        <v>-0.1</v>
      </c>
      <c r="U32" s="698"/>
    </row>
    <row r="33" spans="1:21" ht="15" customHeight="1" thickBot="1" x14ac:dyDescent="0.35">
      <c r="A33" s="6"/>
      <c r="B33" s="662"/>
      <c r="C33" s="655"/>
      <c r="D33" s="655"/>
      <c r="E33" s="655"/>
      <c r="F33" s="664"/>
      <c r="G33" s="673"/>
      <c r="H33" s="53">
        <v>2</v>
      </c>
      <c r="I33" s="73" t="str">
        <f>CONCATENATE($F$32,".",H33)</f>
        <v>G 3.2.2</v>
      </c>
      <c r="J33" s="53" t="str">
        <f>'G 3.2'!C8</f>
        <v xml:space="preserve">Sentiment de sécurité
</v>
      </c>
      <c r="K33" s="55" t="str">
        <f>'G 3.2'!D8</f>
        <v/>
      </c>
      <c r="L33" s="26">
        <f t="shared" si="1"/>
        <v>-0.1</v>
      </c>
      <c r="M33" s="30" t="e">
        <f>IF(K33="X",'G 3.2'!G8,NA())</f>
        <v>#N/A</v>
      </c>
      <c r="N33" s="76">
        <f t="shared" si="2"/>
        <v>2</v>
      </c>
      <c r="O33" s="30" t="e">
        <f>IF(K33="X",'G 3.2'!F8,NA())</f>
        <v>#N/A</v>
      </c>
      <c r="P33" s="645"/>
      <c r="Q33" s="697"/>
      <c r="R33" s="697"/>
      <c r="S33" s="19">
        <f t="shared" si="0"/>
        <v>-0.1</v>
      </c>
      <c r="T33" s="19">
        <f t="shared" si="3"/>
        <v>-0.1</v>
      </c>
      <c r="U33" s="698"/>
    </row>
    <row r="34" spans="1:21" ht="15" customHeight="1" x14ac:dyDescent="0.3">
      <c r="A34" s="6"/>
      <c r="B34" s="669" t="s">
        <v>2</v>
      </c>
      <c r="C34" s="666" t="s">
        <v>134</v>
      </c>
      <c r="D34" s="666" t="s">
        <v>5</v>
      </c>
      <c r="E34" s="666" t="s">
        <v>184</v>
      </c>
      <c r="F34" s="696" t="s">
        <v>20</v>
      </c>
      <c r="G34" s="513" t="s">
        <v>361</v>
      </c>
      <c r="H34" s="49">
        <v>1</v>
      </c>
      <c r="I34" s="69" t="str">
        <f>CONCATENATE($F$34,".",H34)</f>
        <v>W 1.1.1</v>
      </c>
      <c r="J34" s="49" t="str">
        <f>'W 1.1'!C7</f>
        <v xml:space="preserve">Coûts du cycle de vie
</v>
      </c>
      <c r="K34" s="54" t="str">
        <f>'W 1.1'!D7</f>
        <v/>
      </c>
      <c r="L34" s="64">
        <f t="shared" si="1"/>
        <v>-0.1</v>
      </c>
      <c r="M34" s="65" t="e">
        <f>IF(K34="X",'W 1.1'!G7,NA())</f>
        <v>#N/A</v>
      </c>
      <c r="N34" s="75">
        <f t="shared" si="2"/>
        <v>2</v>
      </c>
      <c r="O34" s="65" t="e">
        <f>IF(K34="X",'W 1.1'!F7,NA())</f>
        <v>#N/A</v>
      </c>
      <c r="P34" s="645" t="e">
        <f>IF(Q34=R34,NA(),(_xlfn.IFNA(O34,0)+_xlfn.IFNA(O35,0)+_xlfn.IFNA(O36,0))/(R34-Q34))</f>
        <v>#N/A</v>
      </c>
      <c r="Q34" s="697">
        <f>COUNTIF(O34:O36,NA())</f>
        <v>3</v>
      </c>
      <c r="R34" s="697">
        <v>3</v>
      </c>
      <c r="S34" s="19">
        <f t="shared" si="0"/>
        <v>-0.1</v>
      </c>
      <c r="T34" s="19">
        <f t="shared" si="3"/>
        <v>-0.1</v>
      </c>
      <c r="U34" s="698" t="e">
        <f>(_xlfn.IFNA(O34,0)+_xlfn.IFNA(O35,0)+_xlfn.IFNA(O36,0)+_xlfn.IFNA(O37,0)+_xlfn.IFNA(O38,0)+_xlfn.IFNA(O39,0)+_xlfn.IFNA(O40,0)+_xlfn.IFNA(O41,0)+_xlfn.IFNA(O42,0)+_xlfn.IFNA(O43,0)+_xlfn.IFNA(O44,0)+_xlfn.IFNA(O45,0)+_xlfn.IFNA(O46,0)+_xlfn.IFNA(O47,0)+_xlfn.IFNA(O48,0)+_xlfn.IFNA(O49,0)+_xlfn.IFNA(O50,0))/(ROWS(O34:O50)-SUM(Q34:Q50))</f>
        <v>#DIV/0!</v>
      </c>
    </row>
    <row r="35" spans="1:21" ht="15" customHeight="1" x14ac:dyDescent="0.3">
      <c r="A35" s="6"/>
      <c r="B35" s="670"/>
      <c r="C35" s="667"/>
      <c r="D35" s="667"/>
      <c r="E35" s="667"/>
      <c r="F35" s="652"/>
      <c r="G35" s="649"/>
      <c r="H35" s="50">
        <v>2</v>
      </c>
      <c r="I35" s="70" t="str">
        <f>CONCATENATE($F$34,".",H35)</f>
        <v>W 1.1.2</v>
      </c>
      <c r="J35" s="50" t="str">
        <f>'W 1.1'!C8</f>
        <v xml:space="preserve">Surveillance et entretien
</v>
      </c>
      <c r="K35" s="55" t="str">
        <f>'W 1.1'!D8</f>
        <v/>
      </c>
      <c r="L35" s="26">
        <f t="shared" si="1"/>
        <v>-0.1</v>
      </c>
      <c r="M35" s="30" t="e">
        <f>IF(K35="X",'W 1.1'!G8,NA())</f>
        <v>#N/A</v>
      </c>
      <c r="N35" s="76">
        <f t="shared" si="2"/>
        <v>2</v>
      </c>
      <c r="O35" s="30" t="e">
        <f>IF(K35="X",'W 1.1'!F8,NA())</f>
        <v>#N/A</v>
      </c>
      <c r="P35" s="645"/>
      <c r="Q35" s="697"/>
      <c r="R35" s="697"/>
      <c r="S35" s="19">
        <f t="shared" si="0"/>
        <v>-0.1</v>
      </c>
      <c r="T35" s="19">
        <f t="shared" si="3"/>
        <v>-0.1</v>
      </c>
      <c r="U35" s="698"/>
    </row>
    <row r="36" spans="1:21" ht="15" customHeight="1" x14ac:dyDescent="0.3">
      <c r="A36" s="6"/>
      <c r="B36" s="670"/>
      <c r="C36" s="667"/>
      <c r="D36" s="667"/>
      <c r="E36" s="667"/>
      <c r="F36" s="651"/>
      <c r="G36" s="649"/>
      <c r="H36" s="51">
        <v>3</v>
      </c>
      <c r="I36" s="71" t="str">
        <f>CONCATENATE($F$34,".",H36)</f>
        <v>W 1.1.3</v>
      </c>
      <c r="J36" s="51" t="str">
        <f>'W 1.1'!C9</f>
        <v xml:space="preserve">Analyse économique des risques
</v>
      </c>
      <c r="K36" s="56" t="str">
        <f>'W 1.1'!D9</f>
        <v/>
      </c>
      <c r="L36" s="25">
        <f t="shared" si="1"/>
        <v>-0.1</v>
      </c>
      <c r="M36" s="31" t="e">
        <f>IF(K36="X",'W 1.1'!G9,NA())</f>
        <v>#N/A</v>
      </c>
      <c r="N36" s="77">
        <f t="shared" si="2"/>
        <v>2</v>
      </c>
      <c r="O36" s="31" t="e">
        <f>IF(K36="X",'W 1.1'!F9,NA())</f>
        <v>#N/A</v>
      </c>
      <c r="P36" s="645"/>
      <c r="Q36" s="697"/>
      <c r="R36" s="697"/>
      <c r="S36" s="19">
        <f t="shared" si="0"/>
        <v>-0.1</v>
      </c>
      <c r="T36" s="19">
        <f t="shared" si="3"/>
        <v>-0.1</v>
      </c>
      <c r="U36" s="698"/>
    </row>
    <row r="37" spans="1:21" x14ac:dyDescent="0.3">
      <c r="A37" s="6"/>
      <c r="B37" s="670"/>
      <c r="C37" s="667"/>
      <c r="D37" s="667"/>
      <c r="E37" s="667"/>
      <c r="F37" s="650" t="s">
        <v>21</v>
      </c>
      <c r="G37" s="649" t="s">
        <v>327</v>
      </c>
      <c r="H37" s="52">
        <v>1</v>
      </c>
      <c r="I37" s="72" t="str">
        <f>CONCATENATE($F$37,".",H37)</f>
        <v>W 1.2.1</v>
      </c>
      <c r="J37" s="52" t="str">
        <f>'W 1.2'!C7</f>
        <v xml:space="preserve">Capacité d'adaptation
</v>
      </c>
      <c r="K37" s="60" t="str">
        <f>'W 1.2'!D7</f>
        <v/>
      </c>
      <c r="L37" s="24">
        <f t="shared" si="1"/>
        <v>-0.1</v>
      </c>
      <c r="M37" s="29" t="e">
        <f>IF(K37="X",'W 1.2'!G7,NA())</f>
        <v>#N/A</v>
      </c>
      <c r="N37" s="78">
        <f t="shared" si="2"/>
        <v>2</v>
      </c>
      <c r="O37" s="29" t="e">
        <f>IF(K37="X",'W 1.2'!F7,NA())</f>
        <v>#N/A</v>
      </c>
      <c r="P37" s="645" t="e">
        <f>IF(Q37=R37,NA(),(_xlfn.IFNA(O37,0)+_xlfn.IFNA(O38,0))/(R37-Q37))</f>
        <v>#N/A</v>
      </c>
      <c r="Q37" s="697">
        <f>COUNTIF(O37:O38,NA())</f>
        <v>2</v>
      </c>
      <c r="R37" s="697">
        <v>2</v>
      </c>
      <c r="S37" s="19">
        <f t="shared" si="0"/>
        <v>-0.1</v>
      </c>
      <c r="T37" s="19">
        <f t="shared" si="3"/>
        <v>-0.1</v>
      </c>
      <c r="U37" s="698"/>
    </row>
    <row r="38" spans="1:21" x14ac:dyDescent="0.3">
      <c r="A38" s="6"/>
      <c r="B38" s="670"/>
      <c r="C38" s="667"/>
      <c r="D38" s="675"/>
      <c r="E38" s="675"/>
      <c r="F38" s="651"/>
      <c r="G38" s="649"/>
      <c r="H38" s="51">
        <v>2</v>
      </c>
      <c r="I38" s="71" t="str">
        <f>CONCATENATE($F$37,".",H38)</f>
        <v>W 1.2.2</v>
      </c>
      <c r="J38" s="51" t="str">
        <f>'W 1.2'!C8</f>
        <v xml:space="preserve">Démontabilité et réemploi 
</v>
      </c>
      <c r="K38" s="56" t="str">
        <f>'W 1.2'!D8</f>
        <v/>
      </c>
      <c r="L38" s="25">
        <f t="shared" si="1"/>
        <v>-0.1</v>
      </c>
      <c r="M38" s="31" t="e">
        <f>IF(K38="X",'W 1.2'!G8,NA())</f>
        <v>#N/A</v>
      </c>
      <c r="N38" s="77">
        <f t="shared" si="2"/>
        <v>2</v>
      </c>
      <c r="O38" s="31" t="e">
        <f>IF(K38="X",'W 1.2'!F8,NA())</f>
        <v>#N/A</v>
      </c>
      <c r="P38" s="645"/>
      <c r="Q38" s="697"/>
      <c r="R38" s="697"/>
      <c r="S38" s="19">
        <f t="shared" si="0"/>
        <v>-0.1</v>
      </c>
      <c r="T38" s="19">
        <f t="shared" si="3"/>
        <v>-0.1</v>
      </c>
      <c r="U38" s="698"/>
    </row>
    <row r="39" spans="1:21" ht="15" customHeight="1" x14ac:dyDescent="0.3">
      <c r="A39" s="6"/>
      <c r="B39" s="670"/>
      <c r="C39" s="667"/>
      <c r="D39" s="674" t="s">
        <v>9</v>
      </c>
      <c r="E39" s="674" t="s">
        <v>136</v>
      </c>
      <c r="F39" s="650" t="s">
        <v>22</v>
      </c>
      <c r="G39" s="649" t="s">
        <v>330</v>
      </c>
      <c r="H39" s="52">
        <v>1</v>
      </c>
      <c r="I39" s="72" t="str">
        <f>CONCATENATE($F$39,".",H39)</f>
        <v>W 2.1.1</v>
      </c>
      <c r="J39" s="52" t="str">
        <f>'W 2.1'!C7</f>
        <v xml:space="preserve">Analyse des externalités
</v>
      </c>
      <c r="K39" s="60" t="str">
        <f>'W 2.1'!D7</f>
        <v/>
      </c>
      <c r="L39" s="24">
        <f t="shared" si="1"/>
        <v>-0.1</v>
      </c>
      <c r="M39" s="29" t="e">
        <f>IF(K39="X",'W 2.1'!G7,NA())</f>
        <v>#N/A</v>
      </c>
      <c r="N39" s="78">
        <f t="shared" si="2"/>
        <v>2</v>
      </c>
      <c r="O39" s="29" t="e">
        <f>IF(K39="X",'W 2.1'!F7,NA())</f>
        <v>#N/A</v>
      </c>
      <c r="P39" s="645" t="e">
        <f>IF(Q39=R39,NA(),(_xlfn.IFNA(O39,0)+_xlfn.IFNA(O40,0)+_xlfn.IFNA(O41,0))/(R39-Q39))</f>
        <v>#N/A</v>
      </c>
      <c r="Q39" s="697">
        <f>COUNTIF(O39:O41,NA())</f>
        <v>3</v>
      </c>
      <c r="R39" s="697">
        <v>3</v>
      </c>
      <c r="S39" s="19">
        <f t="shared" si="0"/>
        <v>-0.1</v>
      </c>
      <c r="T39" s="19">
        <f t="shared" si="3"/>
        <v>-0.1</v>
      </c>
      <c r="U39" s="698"/>
    </row>
    <row r="40" spans="1:21" ht="15" customHeight="1" x14ac:dyDescent="0.3">
      <c r="A40" s="6"/>
      <c r="B40" s="670"/>
      <c r="C40" s="667"/>
      <c r="D40" s="667"/>
      <c r="E40" s="667"/>
      <c r="F40" s="652"/>
      <c r="G40" s="649"/>
      <c r="H40" s="50">
        <v>2</v>
      </c>
      <c r="I40" s="70" t="str">
        <f>CONCATENATE($F$39,".",H40)</f>
        <v>W 2.1.2</v>
      </c>
      <c r="J40" s="50" t="str">
        <f>'W 2.1'!C8</f>
        <v xml:space="preserve">Monitoring des externalités
</v>
      </c>
      <c r="K40" s="55" t="str">
        <f>'W 2.1'!D8</f>
        <v/>
      </c>
      <c r="L40" s="26">
        <f t="shared" si="1"/>
        <v>-0.1</v>
      </c>
      <c r="M40" s="30" t="e">
        <f>IF(K40="X",'W 2.1'!G8,NA())</f>
        <v>#N/A</v>
      </c>
      <c r="N40" s="76">
        <f t="shared" si="2"/>
        <v>2</v>
      </c>
      <c r="O40" s="30" t="e">
        <f>IF(K40="X",'W 2.1'!F8,NA())</f>
        <v>#N/A</v>
      </c>
      <c r="P40" s="645"/>
      <c r="Q40" s="697"/>
      <c r="R40" s="697"/>
      <c r="S40" s="19">
        <f t="shared" si="0"/>
        <v>-0.1</v>
      </c>
      <c r="T40" s="19">
        <f t="shared" si="3"/>
        <v>-0.1</v>
      </c>
      <c r="U40" s="698"/>
    </row>
    <row r="41" spans="1:21" ht="15" customHeight="1" x14ac:dyDescent="0.3">
      <c r="A41" s="6"/>
      <c r="B41" s="670"/>
      <c r="C41" s="667"/>
      <c r="D41" s="667"/>
      <c r="E41" s="667"/>
      <c r="F41" s="651"/>
      <c r="G41" s="649"/>
      <c r="H41" s="51">
        <v>3</v>
      </c>
      <c r="I41" s="71" t="str">
        <f>CONCATENATE($F$39,".",H41)</f>
        <v>W 2.1.3</v>
      </c>
      <c r="J41" s="51" t="str">
        <f>'W 2.1'!C9</f>
        <v xml:space="preserve">Effets de synergie
</v>
      </c>
      <c r="K41" s="56" t="str">
        <f>'W 2.1'!D9</f>
        <v/>
      </c>
      <c r="L41" s="25">
        <f t="shared" si="1"/>
        <v>-0.1</v>
      </c>
      <c r="M41" s="31" t="e">
        <f>IF(K41="X",'W 2.1'!G9,NA())</f>
        <v>#N/A</v>
      </c>
      <c r="N41" s="77">
        <f t="shared" si="2"/>
        <v>2</v>
      </c>
      <c r="O41" s="31" t="e">
        <f>IF(K41="X",'W 2.1'!F9,NA())</f>
        <v>#N/A</v>
      </c>
      <c r="P41" s="645"/>
      <c r="Q41" s="697"/>
      <c r="R41" s="697"/>
      <c r="S41" s="19">
        <f t="shared" si="0"/>
        <v>-0.1</v>
      </c>
      <c r="T41" s="19">
        <f t="shared" si="3"/>
        <v>-0.1</v>
      </c>
      <c r="U41" s="698"/>
    </row>
    <row r="42" spans="1:21" ht="15" customHeight="1" x14ac:dyDescent="0.3">
      <c r="A42" s="6"/>
      <c r="B42" s="670"/>
      <c r="C42" s="667"/>
      <c r="D42" s="667"/>
      <c r="E42" s="667"/>
      <c r="F42" s="650" t="s">
        <v>23</v>
      </c>
      <c r="G42" s="649" t="s">
        <v>333</v>
      </c>
      <c r="H42" s="52">
        <v>1</v>
      </c>
      <c r="I42" s="72" t="str">
        <f>CONCATENATE($F$42,".",H42)</f>
        <v>W 2.2.1</v>
      </c>
      <c r="J42" s="52" t="str">
        <f>'W 2.2'!C7</f>
        <v xml:space="preserve">Provenance des matériaux
</v>
      </c>
      <c r="K42" s="60" t="str">
        <f>'W 2.2'!D7</f>
        <v/>
      </c>
      <c r="L42" s="24">
        <f t="shared" si="1"/>
        <v>-0.1</v>
      </c>
      <c r="M42" s="29" t="e">
        <f>IF(K42="X",'W 2.2'!G7,NA())</f>
        <v>#N/A</v>
      </c>
      <c r="N42" s="78">
        <f t="shared" si="2"/>
        <v>2</v>
      </c>
      <c r="O42" s="29" t="e">
        <f>IF(K42="X",'W 2.2'!F7,NA())</f>
        <v>#N/A</v>
      </c>
      <c r="P42" s="645" t="e">
        <f>IF(Q42=R42,NA(),(_xlfn.IFNA(O42,0)+_xlfn.IFNA(O43,0)+_xlfn.IFNA(O44,0)+_xlfn.IFNA(O45,0))/(R42-Q42))</f>
        <v>#N/A</v>
      </c>
      <c r="Q42" s="697">
        <f>COUNTIF(O42:O45,NA())</f>
        <v>4</v>
      </c>
      <c r="R42" s="697">
        <v>4</v>
      </c>
      <c r="S42" s="19">
        <f t="shared" si="0"/>
        <v>-0.1</v>
      </c>
      <c r="T42" s="19">
        <f t="shared" si="3"/>
        <v>-0.1</v>
      </c>
      <c r="U42" s="698"/>
    </row>
    <row r="43" spans="1:21" ht="15.75" customHeight="1" x14ac:dyDescent="0.3">
      <c r="A43" s="6"/>
      <c r="B43" s="670"/>
      <c r="C43" s="667"/>
      <c r="D43" s="667"/>
      <c r="E43" s="667"/>
      <c r="F43" s="652"/>
      <c r="G43" s="649"/>
      <c r="H43" s="50">
        <v>2</v>
      </c>
      <c r="I43" s="70" t="str">
        <f>CONCATENATE($F$42,".",H43)</f>
        <v>W 2.2.2</v>
      </c>
      <c r="J43" s="50" t="str">
        <f>'W 2.2'!C8</f>
        <v xml:space="preserve">Ressources en personnel
</v>
      </c>
      <c r="K43" s="55" t="str">
        <f>'W 2.2'!D8</f>
        <v/>
      </c>
      <c r="L43" s="26">
        <f t="shared" si="1"/>
        <v>-0.1</v>
      </c>
      <c r="M43" s="30" t="e">
        <f>IF(K43="X",'W 2.2'!G8,NA())</f>
        <v>#N/A</v>
      </c>
      <c r="N43" s="76">
        <f t="shared" si="2"/>
        <v>2</v>
      </c>
      <c r="O43" s="30" t="e">
        <f>IF(K43="X",'W 2.2'!F8,NA())</f>
        <v>#N/A</v>
      </c>
      <c r="P43" s="645"/>
      <c r="Q43" s="697"/>
      <c r="R43" s="697"/>
      <c r="S43" s="19">
        <f t="shared" si="0"/>
        <v>-0.1</v>
      </c>
      <c r="T43" s="19">
        <f t="shared" si="3"/>
        <v>-0.1</v>
      </c>
      <c r="U43" s="698"/>
    </row>
    <row r="44" spans="1:21" x14ac:dyDescent="0.3">
      <c r="A44" s="6"/>
      <c r="B44" s="670"/>
      <c r="C44" s="667"/>
      <c r="D44" s="667"/>
      <c r="E44" s="667"/>
      <c r="F44" s="652"/>
      <c r="G44" s="649"/>
      <c r="H44" s="50">
        <v>3</v>
      </c>
      <c r="I44" s="70" t="str">
        <f>CONCATENATE($F$42,".",H44)</f>
        <v>W 2.2.3</v>
      </c>
      <c r="J44" s="50" t="str">
        <f>'W 2.2'!C9</f>
        <v xml:space="preserve">Attractivité de la région
</v>
      </c>
      <c r="K44" s="55" t="str">
        <f>'W 2.2'!D9</f>
        <v/>
      </c>
      <c r="L44" s="26">
        <f t="shared" si="1"/>
        <v>-0.1</v>
      </c>
      <c r="M44" s="30" t="e">
        <f>IF(K44="X",'W 2.2'!G9,NA())</f>
        <v>#N/A</v>
      </c>
      <c r="N44" s="76">
        <f t="shared" si="2"/>
        <v>2</v>
      </c>
      <c r="O44" s="30" t="e">
        <f>IF(K44="X",'W 2.2'!F9,NA())</f>
        <v>#N/A</v>
      </c>
      <c r="P44" s="645"/>
      <c r="Q44" s="697"/>
      <c r="R44" s="697"/>
      <c r="S44" s="19">
        <f t="shared" si="0"/>
        <v>-0.1</v>
      </c>
      <c r="T44" s="19">
        <f t="shared" si="3"/>
        <v>-0.1</v>
      </c>
      <c r="U44" s="698"/>
    </row>
    <row r="45" spans="1:21" x14ac:dyDescent="0.3">
      <c r="A45" s="6"/>
      <c r="B45" s="670"/>
      <c r="C45" s="667"/>
      <c r="D45" s="667"/>
      <c r="E45" s="667"/>
      <c r="F45" s="651"/>
      <c r="G45" s="649"/>
      <c r="H45" s="51">
        <v>4</v>
      </c>
      <c r="I45" s="71" t="str">
        <f>CONCATENATE($F$42,".",H45)</f>
        <v>W 2.2.4</v>
      </c>
      <c r="J45" s="51" t="str">
        <f>'W 2.2'!C10</f>
        <v xml:space="preserve">Restrictions d'accès
</v>
      </c>
      <c r="K45" s="56" t="str">
        <f>'W 2.2'!D10</f>
        <v/>
      </c>
      <c r="L45" s="25">
        <f t="shared" si="1"/>
        <v>-0.1</v>
      </c>
      <c r="M45" s="31" t="e">
        <f>IF(K45="X",'W 2.2'!G10,NA())</f>
        <v>#N/A</v>
      </c>
      <c r="N45" s="77">
        <f t="shared" si="2"/>
        <v>2</v>
      </c>
      <c r="O45" s="31" t="e">
        <f>IF(K45="X",'W 2.2'!F10,NA())</f>
        <v>#N/A</v>
      </c>
      <c r="P45" s="645"/>
      <c r="Q45" s="697"/>
      <c r="R45" s="697"/>
      <c r="S45" s="19">
        <f t="shared" si="0"/>
        <v>-0.1</v>
      </c>
      <c r="T45" s="19">
        <f t="shared" si="3"/>
        <v>-0.1</v>
      </c>
      <c r="U45" s="698"/>
    </row>
    <row r="46" spans="1:21" x14ac:dyDescent="0.3">
      <c r="A46" s="6"/>
      <c r="B46" s="670"/>
      <c r="C46" s="667"/>
      <c r="D46" s="667"/>
      <c r="E46" s="667"/>
      <c r="F46" s="650" t="s">
        <v>24</v>
      </c>
      <c r="G46" s="649" t="s">
        <v>337</v>
      </c>
      <c r="H46" s="52">
        <v>1</v>
      </c>
      <c r="I46" s="72" t="str">
        <f>CONCATENATE($F$46,".",H46)</f>
        <v>W 2.3.1</v>
      </c>
      <c r="J46" s="52" t="str">
        <f>'W 2.3'!C7</f>
        <v xml:space="preserve">Infrastructures existantes
</v>
      </c>
      <c r="K46" s="60" t="str">
        <f>'W 2.3'!D7</f>
        <v/>
      </c>
      <c r="L46" s="24">
        <f t="shared" si="1"/>
        <v>-0.1</v>
      </c>
      <c r="M46" s="29" t="e">
        <f>IF(K46="X",'W 2.3'!G7,NA())</f>
        <v>#N/A</v>
      </c>
      <c r="N46" s="78">
        <f t="shared" si="2"/>
        <v>2</v>
      </c>
      <c r="O46" s="29" t="e">
        <f>IF(K46="X",'W 2.3'!F7,NA())</f>
        <v>#N/A</v>
      </c>
      <c r="P46" s="645" t="e">
        <f>IF(Q46=R46,NA(),(_xlfn.IFNA(O46,0)+_xlfn.IFNA(O47,0))/(R46-Q46))</f>
        <v>#N/A</v>
      </c>
      <c r="Q46" s="697">
        <f>COUNTIF(O46:O47,NA())</f>
        <v>2</v>
      </c>
      <c r="R46" s="697">
        <v>2</v>
      </c>
      <c r="S46" s="19">
        <f t="shared" si="0"/>
        <v>-0.1</v>
      </c>
      <c r="T46" s="19">
        <f t="shared" si="3"/>
        <v>-0.1</v>
      </c>
      <c r="U46" s="698"/>
    </row>
    <row r="47" spans="1:21" x14ac:dyDescent="0.3">
      <c r="A47" s="6"/>
      <c r="B47" s="670"/>
      <c r="C47" s="667"/>
      <c r="D47" s="675"/>
      <c r="E47" s="675"/>
      <c r="F47" s="651"/>
      <c r="G47" s="649"/>
      <c r="H47" s="51">
        <v>2</v>
      </c>
      <c r="I47" s="71" t="str">
        <f>CONCATENATE($F$46,".",H47)</f>
        <v>W 2.3.2</v>
      </c>
      <c r="J47" s="51" t="str">
        <f>'W 2.3'!C8</f>
        <v xml:space="preserve">Multifonctionnalité
</v>
      </c>
      <c r="K47" s="56" t="str">
        <f>'W 2.3'!D8</f>
        <v/>
      </c>
      <c r="L47" s="25">
        <f t="shared" si="1"/>
        <v>-0.1</v>
      </c>
      <c r="M47" s="31" t="e">
        <f>IF(K47="X",'W 2.3'!G8,NA())</f>
        <v>#N/A</v>
      </c>
      <c r="N47" s="77">
        <f t="shared" si="2"/>
        <v>2</v>
      </c>
      <c r="O47" s="31" t="e">
        <f>IF(K47="X",'W 2.3'!F8,NA())</f>
        <v>#N/A</v>
      </c>
      <c r="P47" s="645"/>
      <c r="Q47" s="697"/>
      <c r="R47" s="697"/>
      <c r="S47" s="19">
        <f t="shared" si="0"/>
        <v>-0.1</v>
      </c>
      <c r="T47" s="19">
        <f t="shared" si="3"/>
        <v>-0.1</v>
      </c>
      <c r="U47" s="698"/>
    </row>
    <row r="48" spans="1:21" x14ac:dyDescent="0.3">
      <c r="A48" s="6"/>
      <c r="B48" s="670"/>
      <c r="C48" s="667"/>
      <c r="D48" s="674" t="s">
        <v>10</v>
      </c>
      <c r="E48" s="674" t="s">
        <v>137</v>
      </c>
      <c r="F48" s="650" t="s">
        <v>25</v>
      </c>
      <c r="G48" s="649" t="s">
        <v>338</v>
      </c>
      <c r="H48" s="52">
        <v>1</v>
      </c>
      <c r="I48" s="72" t="str">
        <f>CONCATENATE($F$48,".",H48)</f>
        <v>W 3.1.1</v>
      </c>
      <c r="J48" s="52" t="str">
        <f>'W 3.1'!C7</f>
        <v xml:space="preserve">Financement à long terme
</v>
      </c>
      <c r="K48" s="60" t="str">
        <f>'W 3.1'!D7</f>
        <v/>
      </c>
      <c r="L48" s="24">
        <f t="shared" si="1"/>
        <v>-0.1</v>
      </c>
      <c r="M48" s="29" t="e">
        <f>IF(K48="X",'W 3.1'!G7,NA())</f>
        <v>#N/A</v>
      </c>
      <c r="N48" s="78">
        <f t="shared" si="2"/>
        <v>2</v>
      </c>
      <c r="O48" s="29" t="e">
        <f>IF(K48="X",'W 3.1'!F7,NA())</f>
        <v>#N/A</v>
      </c>
      <c r="P48" s="645" t="e">
        <f>IF(Q48=R48,NA(),(_xlfn.IFNA(O48,0)+_xlfn.IFNA(O49,0)+_xlfn.IFNA(O50,0))/(R48-Q48))</f>
        <v>#N/A</v>
      </c>
      <c r="Q48" s="697">
        <f>COUNTIF(O48:O50,NA())</f>
        <v>3</v>
      </c>
      <c r="R48" s="697">
        <v>3</v>
      </c>
      <c r="S48" s="19">
        <f t="shared" si="0"/>
        <v>-0.1</v>
      </c>
      <c r="T48" s="19">
        <f t="shared" si="3"/>
        <v>-0.1</v>
      </c>
      <c r="U48" s="698"/>
    </row>
    <row r="49" spans="1:21" x14ac:dyDescent="0.3">
      <c r="A49" s="6"/>
      <c r="B49" s="670"/>
      <c r="C49" s="667"/>
      <c r="D49" s="667"/>
      <c r="E49" s="667"/>
      <c r="F49" s="652"/>
      <c r="G49" s="649"/>
      <c r="H49" s="50">
        <v>2</v>
      </c>
      <c r="I49" s="70" t="str">
        <f>CONCATENATE($F$48,".",H49)</f>
        <v>W 3.1.2</v>
      </c>
      <c r="J49" s="50" t="str">
        <f>'W 3.1'!C8</f>
        <v xml:space="preserve">Taux de couverture des coûts
</v>
      </c>
      <c r="K49" s="55" t="str">
        <f>'W 3.1'!D8</f>
        <v/>
      </c>
      <c r="L49" s="26">
        <f t="shared" si="1"/>
        <v>-0.1</v>
      </c>
      <c r="M49" s="30" t="e">
        <f>IF(K49="X",'W 3.1'!G8,NA())</f>
        <v>#N/A</v>
      </c>
      <c r="N49" s="76">
        <f t="shared" si="2"/>
        <v>2</v>
      </c>
      <c r="O49" s="30" t="e">
        <f>IF(K49="X",'W 3.1'!F8,NA())</f>
        <v>#N/A</v>
      </c>
      <c r="P49" s="645"/>
      <c r="Q49" s="697"/>
      <c r="R49" s="697"/>
      <c r="S49" s="19">
        <f t="shared" si="0"/>
        <v>-0.1</v>
      </c>
      <c r="T49" s="19">
        <f t="shared" si="3"/>
        <v>-0.1</v>
      </c>
      <c r="U49" s="698"/>
    </row>
    <row r="50" spans="1:21" ht="17.25" thickBot="1" x14ac:dyDescent="0.35">
      <c r="A50" s="6"/>
      <c r="B50" s="671"/>
      <c r="C50" s="668"/>
      <c r="D50" s="668"/>
      <c r="E50" s="668"/>
      <c r="F50" s="672"/>
      <c r="G50" s="673"/>
      <c r="H50" s="50">
        <v>3</v>
      </c>
      <c r="I50" s="70" t="str">
        <f>CONCATENATE($F$48,".",H50)</f>
        <v>W 3.1.3</v>
      </c>
      <c r="J50" s="50" t="str">
        <f>'W 3.1'!C9</f>
        <v xml:space="preserve">Financement des risques
</v>
      </c>
      <c r="K50" s="55" t="str">
        <f>'W 3.1'!D9</f>
        <v/>
      </c>
      <c r="L50" s="26">
        <f t="shared" si="1"/>
        <v>-0.1</v>
      </c>
      <c r="M50" s="30" t="e">
        <f>IF(K50="X",'W 3.1'!G9,NA())</f>
        <v>#N/A</v>
      </c>
      <c r="N50" s="79">
        <f t="shared" si="2"/>
        <v>2</v>
      </c>
      <c r="O50" s="30" t="e">
        <f>IF(K50="X",'W 3.1'!F9,NA())</f>
        <v>#N/A</v>
      </c>
      <c r="P50" s="645"/>
      <c r="Q50" s="697"/>
      <c r="R50" s="697"/>
      <c r="S50" s="19">
        <f t="shared" si="0"/>
        <v>-0.1</v>
      </c>
      <c r="T50" s="19">
        <f t="shared" si="3"/>
        <v>-0.1</v>
      </c>
      <c r="U50" s="698"/>
    </row>
    <row r="51" spans="1:21" ht="16.5" customHeight="1" x14ac:dyDescent="0.3">
      <c r="A51" s="6"/>
      <c r="B51" s="689" t="s">
        <v>3</v>
      </c>
      <c r="C51" s="545" t="s">
        <v>138</v>
      </c>
      <c r="D51" s="545" t="s">
        <v>37</v>
      </c>
      <c r="E51" s="545" t="s">
        <v>139</v>
      </c>
      <c r="F51" s="678" t="s">
        <v>26</v>
      </c>
      <c r="G51" s="513" t="s">
        <v>270</v>
      </c>
      <c r="H51" s="49">
        <v>1</v>
      </c>
      <c r="I51" s="69" t="str">
        <f>CONCATENATE($F$51,".",H51)</f>
        <v>U 1.1.1</v>
      </c>
      <c r="J51" s="49" t="str">
        <f>'U 1.1'!C7</f>
        <v xml:space="preserve">Besoins énergétiques
</v>
      </c>
      <c r="K51" s="54" t="str">
        <f>'U 1.1'!D7</f>
        <v/>
      </c>
      <c r="L51" s="64">
        <f t="shared" si="1"/>
        <v>-0.1</v>
      </c>
      <c r="M51" s="65" t="e">
        <f>IF(K51="X",'U 1.1'!G7,NA())</f>
        <v>#N/A</v>
      </c>
      <c r="N51" s="75">
        <f t="shared" si="2"/>
        <v>2</v>
      </c>
      <c r="O51" s="65" t="e">
        <f>IF(K51="X",'U 1.1'!F7,NA())</f>
        <v>#N/A</v>
      </c>
      <c r="P51" s="645" t="e">
        <f>IF(Q51=R51,NA(),(_xlfn.IFNA(O51,0)+_xlfn.IFNA(O52,0)+_xlfn.IFNA(O53,0))/(R51-Q51))</f>
        <v>#N/A</v>
      </c>
      <c r="Q51" s="697">
        <f>COUNTIF(O51:O53,NA())</f>
        <v>3</v>
      </c>
      <c r="R51" s="697">
        <v>3</v>
      </c>
      <c r="S51" s="19">
        <f>IF(ISNA(M51),-0.1,IF(M51=0,0.1,M51))</f>
        <v>-0.1</v>
      </c>
      <c r="T51" s="19">
        <f t="shared" si="3"/>
        <v>-0.1</v>
      </c>
      <c r="U51" s="698" t="e">
        <f>(_xlfn.IFNA(O51,0)+_xlfn.IFNA(O52,0)+_xlfn.IFNA(O53,0)+_xlfn.IFNA(O54,0)+_xlfn.IFNA(O55,0)+_xlfn.IFNA(O56,0)+_xlfn.IFNA(O57,0)+_xlfn.IFNA(O58,0)+_xlfn.IFNA(O59,0)+_xlfn.IFNA(O60,0)+_xlfn.IFNA(O61,0)+_xlfn.IFNA(O62,0)+_xlfn.IFNA(O63,0)+_xlfn.IFNA(O64,0)+_xlfn.IFNA(O65,0)+_xlfn.IFNA(O66,0)+_xlfn.IFNA(O67,0)+_xlfn.IFNA(O68,0)+_xlfn.IFNA(O69,0)+_xlfn.IFNA(O70,0)+_xlfn.IFNA(O71,0)+_xlfn.IFNA(O72,0)+_xlfn.IFNA(O73,0)+_xlfn.IFNA(O74,0)+_xlfn.IFNA(O75,0)+_xlfn.IFNA(O76,0)+_xlfn.IFNA(O77,0)+_xlfn.IFNA(O78,0))/(ROWS(O51:O78)-SUM(Q51:Q78))</f>
        <v>#DIV/0!</v>
      </c>
    </row>
    <row r="52" spans="1:21" ht="16.5" customHeight="1" x14ac:dyDescent="0.3">
      <c r="A52" s="6"/>
      <c r="B52" s="690"/>
      <c r="C52" s="546"/>
      <c r="D52" s="546"/>
      <c r="E52" s="546"/>
      <c r="F52" s="679"/>
      <c r="G52" s="649"/>
      <c r="H52" s="50">
        <v>2</v>
      </c>
      <c r="I52" s="70" t="str">
        <f>CONCATENATE($F$51,".",H52)</f>
        <v>U 1.1.2</v>
      </c>
      <c r="J52" s="50" t="str">
        <f>'U 1.1'!C8</f>
        <v xml:space="preserve">Énergies renouvelables
</v>
      </c>
      <c r="K52" s="55" t="str">
        <f>'U 1.1'!D8</f>
        <v/>
      </c>
      <c r="L52" s="26">
        <f t="shared" si="1"/>
        <v>-0.1</v>
      </c>
      <c r="M52" s="30" t="e">
        <f>IF(K52="X",'U 1.1'!G8,NA())</f>
        <v>#N/A</v>
      </c>
      <c r="N52" s="76">
        <f t="shared" si="2"/>
        <v>2</v>
      </c>
      <c r="O52" s="30" t="e">
        <f>IF(K52="X",'U 1.1'!F8,NA())</f>
        <v>#N/A</v>
      </c>
      <c r="P52" s="645"/>
      <c r="Q52" s="697"/>
      <c r="R52" s="697"/>
      <c r="S52" s="19">
        <f t="shared" si="0"/>
        <v>-0.1</v>
      </c>
      <c r="T52" s="19">
        <f t="shared" si="3"/>
        <v>-0.1</v>
      </c>
      <c r="U52" s="698"/>
    </row>
    <row r="53" spans="1:21" ht="16.5" customHeight="1" x14ac:dyDescent="0.3">
      <c r="A53" s="6"/>
      <c r="B53" s="690"/>
      <c r="C53" s="546"/>
      <c r="D53" s="546"/>
      <c r="E53" s="546"/>
      <c r="F53" s="680"/>
      <c r="G53" s="649"/>
      <c r="H53" s="51">
        <v>3</v>
      </c>
      <c r="I53" s="71" t="str">
        <f>CONCATENATE($F$51,".",H53)</f>
        <v>U 1.1.3</v>
      </c>
      <c r="J53" s="51" t="str">
        <f>'U 1.1'!C9</f>
        <v xml:space="preserve">Monitoring énergétique
</v>
      </c>
      <c r="K53" s="56" t="str">
        <f>'U 1.1'!D9</f>
        <v/>
      </c>
      <c r="L53" s="25">
        <f t="shared" si="1"/>
        <v>-0.1</v>
      </c>
      <c r="M53" s="31" t="e">
        <f>IF(K53="X",'U 1.1'!G9,NA())</f>
        <v>#N/A</v>
      </c>
      <c r="N53" s="77">
        <f t="shared" si="2"/>
        <v>2</v>
      </c>
      <c r="O53" s="31" t="e">
        <f>IF(K53="X",'U 1.1'!F9,NA())</f>
        <v>#N/A</v>
      </c>
      <c r="P53" s="645"/>
      <c r="Q53" s="697"/>
      <c r="R53" s="697"/>
      <c r="S53" s="19">
        <f t="shared" si="0"/>
        <v>-0.1</v>
      </c>
      <c r="T53" s="19">
        <f t="shared" si="3"/>
        <v>-0.1</v>
      </c>
      <c r="U53" s="698"/>
    </row>
    <row r="54" spans="1:21" x14ac:dyDescent="0.3">
      <c r="A54" s="6"/>
      <c r="B54" s="690"/>
      <c r="C54" s="546"/>
      <c r="D54" s="546"/>
      <c r="E54" s="546"/>
      <c r="F54" s="681" t="s">
        <v>27</v>
      </c>
      <c r="G54" s="649" t="s">
        <v>340</v>
      </c>
      <c r="H54" s="52">
        <v>1</v>
      </c>
      <c r="I54" s="72" t="str">
        <f>CONCATENATE($F$54,".",H54)</f>
        <v>U 1.2.1</v>
      </c>
      <c r="J54" s="52" t="str">
        <f>'U 1.2'!C7</f>
        <v xml:space="preserve">Utilisation des surfaces
</v>
      </c>
      <c r="K54" s="60" t="str">
        <f>'U 1.2'!D7</f>
        <v/>
      </c>
      <c r="L54" s="24">
        <f t="shared" si="1"/>
        <v>-0.1</v>
      </c>
      <c r="M54" s="29" t="e">
        <f>IF(K54="X",'U 1.2'!G7,NA())</f>
        <v>#N/A</v>
      </c>
      <c r="N54" s="78">
        <f t="shared" si="2"/>
        <v>2</v>
      </c>
      <c r="O54" s="29" t="e">
        <f>IF(K54="X",'U 1.2'!F7,NA())</f>
        <v>#N/A</v>
      </c>
      <c r="P54" s="645" t="e">
        <f>IF(Q54=R54,NA(),(_xlfn.IFNA(O54,0)+_xlfn.IFNA(O55,0))/(R54-Q54))</f>
        <v>#N/A</v>
      </c>
      <c r="Q54" s="697">
        <f>COUNTIF(O54:O55,NA())</f>
        <v>2</v>
      </c>
      <c r="R54" s="697">
        <v>2</v>
      </c>
      <c r="S54" s="19">
        <f t="shared" si="0"/>
        <v>-0.1</v>
      </c>
      <c r="T54" s="19">
        <f t="shared" si="3"/>
        <v>-0.1</v>
      </c>
      <c r="U54" s="698"/>
    </row>
    <row r="55" spans="1:21" x14ac:dyDescent="0.3">
      <c r="A55" s="6"/>
      <c r="B55" s="690"/>
      <c r="C55" s="546"/>
      <c r="D55" s="546"/>
      <c r="E55" s="546"/>
      <c r="F55" s="680"/>
      <c r="G55" s="649"/>
      <c r="H55" s="51">
        <v>2</v>
      </c>
      <c r="I55" s="71" t="str">
        <f>CONCATENATE($F$54,".",H55)</f>
        <v>U 1.2.2</v>
      </c>
      <c r="J55" s="51" t="str">
        <f>'U 1.2'!C8</f>
        <v xml:space="preserve">Gestion du sol
</v>
      </c>
      <c r="K55" s="56" t="str">
        <f>'U 1.2'!D8</f>
        <v/>
      </c>
      <c r="L55" s="25">
        <f t="shared" si="1"/>
        <v>-0.1</v>
      </c>
      <c r="M55" s="31" t="e">
        <f>IF(K55="X",'U 1.2'!G8,NA())</f>
        <v>#N/A</v>
      </c>
      <c r="N55" s="77">
        <f t="shared" si="2"/>
        <v>2</v>
      </c>
      <c r="O55" s="31" t="e">
        <f>IF(K55="X",'U 1.2'!F8,NA())</f>
        <v>#N/A</v>
      </c>
      <c r="P55" s="645"/>
      <c r="Q55" s="697"/>
      <c r="R55" s="697"/>
      <c r="S55" s="19">
        <f t="shared" si="0"/>
        <v>-0.1</v>
      </c>
      <c r="T55" s="19">
        <f t="shared" si="3"/>
        <v>-0.1</v>
      </c>
      <c r="U55" s="698"/>
    </row>
    <row r="56" spans="1:21" x14ac:dyDescent="0.3">
      <c r="A56" s="6"/>
      <c r="B56" s="690"/>
      <c r="C56" s="546"/>
      <c r="D56" s="546"/>
      <c r="E56" s="546"/>
      <c r="F56" s="681" t="s">
        <v>28</v>
      </c>
      <c r="G56" s="649" t="s">
        <v>202</v>
      </c>
      <c r="H56" s="52">
        <v>1</v>
      </c>
      <c r="I56" s="72" t="str">
        <f>CONCATENATE($F$56,".",H56)</f>
        <v>U 1.3.1</v>
      </c>
      <c r="J56" s="52" t="str">
        <f>'U 1.3'!C7</f>
        <v xml:space="preserve">Investigation des sites pollués
</v>
      </c>
      <c r="K56" s="60" t="str">
        <f>'U 1.3'!D7</f>
        <v/>
      </c>
      <c r="L56" s="24">
        <f t="shared" si="1"/>
        <v>-0.1</v>
      </c>
      <c r="M56" s="29" t="e">
        <f>IF(K56="X",'U 1.3'!G7,NA())</f>
        <v>#N/A</v>
      </c>
      <c r="N56" s="78">
        <f t="shared" si="2"/>
        <v>2</v>
      </c>
      <c r="O56" s="29" t="e">
        <f>IF(K56="X",'U 1.3'!F7,NA())</f>
        <v>#N/A</v>
      </c>
      <c r="P56" s="645" t="e">
        <f>IF(Q56=R56,NA(),(_xlfn.IFNA(O56,0)+_xlfn.IFNA(O57,0))/(R56-Q56))</f>
        <v>#N/A</v>
      </c>
      <c r="Q56" s="697">
        <f>COUNTIF(O56:O57,NA())</f>
        <v>2</v>
      </c>
      <c r="R56" s="697">
        <v>2</v>
      </c>
      <c r="S56" s="19">
        <f t="shared" si="0"/>
        <v>-0.1</v>
      </c>
      <c r="T56" s="19">
        <f t="shared" si="3"/>
        <v>-0.1</v>
      </c>
      <c r="U56" s="698"/>
    </row>
    <row r="57" spans="1:21" x14ac:dyDescent="0.3">
      <c r="A57" s="6"/>
      <c r="B57" s="690"/>
      <c r="C57" s="546"/>
      <c r="D57" s="546"/>
      <c r="E57" s="546"/>
      <c r="F57" s="679"/>
      <c r="G57" s="649"/>
      <c r="H57" s="50">
        <v>2</v>
      </c>
      <c r="I57" s="70" t="str">
        <f>CONCATENATE($F$56,".",H57)</f>
        <v>U 1.3.2</v>
      </c>
      <c r="J57" s="50" t="str">
        <f>'U 1.3'!C8</f>
        <v xml:space="preserve">Intervention sur un site pollué
</v>
      </c>
      <c r="K57" s="55" t="str">
        <f>'U 1.3'!D8</f>
        <v/>
      </c>
      <c r="L57" s="26">
        <f t="shared" si="1"/>
        <v>-0.1</v>
      </c>
      <c r="M57" s="30" t="e">
        <f>IF(K57="X",'U 1.3'!G8,NA())</f>
        <v>#N/A</v>
      </c>
      <c r="N57" s="76">
        <f t="shared" si="2"/>
        <v>2</v>
      </c>
      <c r="O57" s="30" t="e">
        <f>IF(K57="X",'U 1.3'!F8,NA())</f>
        <v>#N/A</v>
      </c>
      <c r="P57" s="645"/>
      <c r="Q57" s="697"/>
      <c r="R57" s="697"/>
      <c r="S57" s="19">
        <f t="shared" si="0"/>
        <v>-0.1</v>
      </c>
      <c r="T57" s="19">
        <f t="shared" si="3"/>
        <v>-0.1</v>
      </c>
      <c r="U57" s="698"/>
    </row>
    <row r="58" spans="1:21" ht="18.75" customHeight="1" x14ac:dyDescent="0.3">
      <c r="A58" s="6"/>
      <c r="B58" s="690"/>
      <c r="C58" s="546"/>
      <c r="D58" s="546"/>
      <c r="E58" s="546"/>
      <c r="F58" s="681" t="s">
        <v>35</v>
      </c>
      <c r="G58" s="649" t="s">
        <v>343</v>
      </c>
      <c r="H58" s="52">
        <v>1</v>
      </c>
      <c r="I58" s="72" t="str">
        <f>CONCATENATE($F$58,".",H58)</f>
        <v>U 1.4.1</v>
      </c>
      <c r="J58" s="52" t="str">
        <f>'U 1.4'!C7</f>
        <v xml:space="preserve">Déchets non pollués
</v>
      </c>
      <c r="K58" s="60" t="str">
        <f>'U 1.4'!D7</f>
        <v/>
      </c>
      <c r="L58" s="24">
        <f t="shared" si="1"/>
        <v>-0.1</v>
      </c>
      <c r="M58" s="29" t="e">
        <f>IF(K58="X",'U 1.4'!G7,NA())</f>
        <v>#N/A</v>
      </c>
      <c r="N58" s="78">
        <f t="shared" si="2"/>
        <v>2</v>
      </c>
      <c r="O58" s="29" t="e">
        <f>IF(K58="X",'U 1.4'!F7,NA())</f>
        <v>#N/A</v>
      </c>
      <c r="P58" s="645" t="e">
        <f>IF(Q58=R58,NA(),(_xlfn.IFNA(O58,0)+_xlfn.IFNA(O59,0))/(R58-Q58))</f>
        <v>#N/A</v>
      </c>
      <c r="Q58" s="697">
        <f>COUNTIF(O58:O59,NA())</f>
        <v>2</v>
      </c>
      <c r="R58" s="697">
        <v>2</v>
      </c>
      <c r="S58" s="19">
        <f t="shared" si="0"/>
        <v>-0.1</v>
      </c>
      <c r="T58" s="19">
        <f t="shared" si="3"/>
        <v>-0.1</v>
      </c>
      <c r="U58" s="698"/>
    </row>
    <row r="59" spans="1:21" ht="18.75" customHeight="1" x14ac:dyDescent="0.3">
      <c r="A59" s="6"/>
      <c r="B59" s="690"/>
      <c r="C59" s="546"/>
      <c r="D59" s="546"/>
      <c r="E59" s="546"/>
      <c r="F59" s="680"/>
      <c r="G59" s="649"/>
      <c r="H59" s="51">
        <v>2</v>
      </c>
      <c r="I59" s="71" t="str">
        <f>CONCATENATE($F$58,".",H59)</f>
        <v>U 1.4.2</v>
      </c>
      <c r="J59" s="51" t="str">
        <f>'U 1.4'!C8</f>
        <v xml:space="preserve">Déchets pollués
</v>
      </c>
      <c r="K59" s="56" t="str">
        <f>'U 1.4'!D8</f>
        <v/>
      </c>
      <c r="L59" s="25">
        <f t="shared" si="1"/>
        <v>-0.1</v>
      </c>
      <c r="M59" s="31" t="e">
        <f>IF(K59="X",'U 1.4'!G8,NA())</f>
        <v>#N/A</v>
      </c>
      <c r="N59" s="77">
        <f t="shared" si="2"/>
        <v>2</v>
      </c>
      <c r="O59" s="31" t="e">
        <f>IF(K59="X",'U 1.4'!F8,NA())</f>
        <v>#N/A</v>
      </c>
      <c r="P59" s="645"/>
      <c r="Q59" s="697"/>
      <c r="R59" s="697"/>
      <c r="S59" s="19">
        <f t="shared" si="0"/>
        <v>-0.1</v>
      </c>
      <c r="T59" s="19">
        <f t="shared" si="3"/>
        <v>-0.1</v>
      </c>
      <c r="U59" s="698"/>
    </row>
    <row r="60" spans="1:21" x14ac:dyDescent="0.3">
      <c r="A60" s="6"/>
      <c r="B60" s="690"/>
      <c r="C60" s="546"/>
      <c r="D60" s="546"/>
      <c r="E60" s="546"/>
      <c r="F60" s="681" t="s">
        <v>36</v>
      </c>
      <c r="G60" s="649" t="s">
        <v>344</v>
      </c>
      <c r="H60" s="52">
        <v>1</v>
      </c>
      <c r="I60" s="72" t="str">
        <f>CONCATENATE($F$60,".",H60)</f>
        <v>U 1.5.1</v>
      </c>
      <c r="J60" s="52" t="str">
        <f>'U 1.5'!C7</f>
        <v xml:space="preserve">Besoins en matériaux
</v>
      </c>
      <c r="K60" s="60" t="str">
        <f>'U 1.5'!D7</f>
        <v/>
      </c>
      <c r="L60" s="24">
        <f t="shared" si="1"/>
        <v>-0.1</v>
      </c>
      <c r="M60" s="29" t="e">
        <f>IF(K60="X",'U 1.5'!G7,NA())</f>
        <v>#N/A</v>
      </c>
      <c r="N60" s="78">
        <f t="shared" si="2"/>
        <v>2</v>
      </c>
      <c r="O60" s="29" t="e">
        <f>IF(K60="X",'U 1.5'!F7,NA())</f>
        <v>#N/A</v>
      </c>
      <c r="P60" s="645" t="e">
        <f>IF(Q60=R60,NA(),(_xlfn.IFNA(O60,0)+_xlfn.IFNA(O61,0)+_xlfn.IFNA(O62,0))/(R60-Q60))</f>
        <v>#N/A</v>
      </c>
      <c r="Q60" s="697">
        <f>COUNTIF(O60:O62,NA())</f>
        <v>3</v>
      </c>
      <c r="R60" s="697">
        <v>3</v>
      </c>
      <c r="S60" s="19">
        <f t="shared" si="0"/>
        <v>-0.1</v>
      </c>
      <c r="T60" s="19">
        <f t="shared" si="3"/>
        <v>-0.1</v>
      </c>
      <c r="U60" s="698"/>
    </row>
    <row r="61" spans="1:21" x14ac:dyDescent="0.3">
      <c r="A61" s="6"/>
      <c r="B61" s="690"/>
      <c r="C61" s="546"/>
      <c r="D61" s="546"/>
      <c r="E61" s="546"/>
      <c r="F61" s="679"/>
      <c r="G61" s="649"/>
      <c r="H61" s="50">
        <v>2</v>
      </c>
      <c r="I61" s="70" t="str">
        <f>CONCATENATE($F$60,".",H61)</f>
        <v>U 1.5.2</v>
      </c>
      <c r="J61" s="50" t="str">
        <f>'U 1.5'!C8</f>
        <v xml:space="preserve">Méthodes et produits d'entretien
</v>
      </c>
      <c r="K61" s="55" t="str">
        <f>'U 1.5'!D8</f>
        <v/>
      </c>
      <c r="L61" s="26">
        <f t="shared" si="1"/>
        <v>-0.1</v>
      </c>
      <c r="M61" s="30" t="e">
        <f>IF(K61="X",'U 1.5'!G8,NA())</f>
        <v>#N/A</v>
      </c>
      <c r="N61" s="76">
        <f t="shared" si="2"/>
        <v>2</v>
      </c>
      <c r="O61" s="30" t="e">
        <f>IF(K61="X",'U 1.5'!F8,NA())</f>
        <v>#N/A</v>
      </c>
      <c r="P61" s="645"/>
      <c r="Q61" s="697"/>
      <c r="R61" s="697"/>
      <c r="S61" s="19">
        <f t="shared" si="0"/>
        <v>-0.1</v>
      </c>
      <c r="T61" s="19">
        <f t="shared" si="3"/>
        <v>-0.1</v>
      </c>
      <c r="U61" s="698"/>
    </row>
    <row r="62" spans="1:21" x14ac:dyDescent="0.3">
      <c r="A62" s="6"/>
      <c r="B62" s="690"/>
      <c r="C62" s="546"/>
      <c r="D62" s="551"/>
      <c r="E62" s="551"/>
      <c r="F62" s="680"/>
      <c r="G62" s="649"/>
      <c r="H62" s="51">
        <v>3</v>
      </c>
      <c r="I62" s="71" t="str">
        <f>CONCATENATE($F$60,".",H62)</f>
        <v>U 1.5.3</v>
      </c>
      <c r="J62" s="51" t="str">
        <f>'U 1.5'!C9</f>
        <v xml:space="preserve">Séparabilité
</v>
      </c>
      <c r="K62" s="56" t="str">
        <f>'U 1.5'!D9</f>
        <v/>
      </c>
      <c r="L62" s="25">
        <f t="shared" si="1"/>
        <v>-0.1</v>
      </c>
      <c r="M62" s="31" t="e">
        <f>IF(K62="X",'U 1.5'!G9,NA())</f>
        <v>#N/A</v>
      </c>
      <c r="N62" s="77">
        <f t="shared" si="2"/>
        <v>2</v>
      </c>
      <c r="O62" s="31" t="e">
        <f>IF(K62="X",'U 1.5'!F9,NA())</f>
        <v>#N/A</v>
      </c>
      <c r="P62" s="645"/>
      <c r="Q62" s="697"/>
      <c r="R62" s="697"/>
      <c r="S62" s="19">
        <f t="shared" si="0"/>
        <v>-0.1</v>
      </c>
      <c r="T62" s="19">
        <f t="shared" si="3"/>
        <v>-0.1</v>
      </c>
      <c r="U62" s="698"/>
    </row>
    <row r="63" spans="1:21" x14ac:dyDescent="0.3">
      <c r="A63" s="6"/>
      <c r="B63" s="690"/>
      <c r="C63" s="546"/>
      <c r="D63" s="695" t="s">
        <v>38</v>
      </c>
      <c r="E63" s="695" t="s">
        <v>140</v>
      </c>
      <c r="F63" s="681" t="s">
        <v>29</v>
      </c>
      <c r="G63" s="649" t="s">
        <v>348</v>
      </c>
      <c r="H63" s="52">
        <v>1</v>
      </c>
      <c r="I63" s="72" t="str">
        <f>CONCATENATE($F$63,".",H63)</f>
        <v>U 2.1.1</v>
      </c>
      <c r="J63" s="52" t="str">
        <f>'U 2.1'!C7</f>
        <v xml:space="preserve">Emissions de gaz à effet de serre
</v>
      </c>
      <c r="K63" s="60" t="str">
        <f>'U 2.1'!D7</f>
        <v/>
      </c>
      <c r="L63" s="24">
        <f t="shared" si="1"/>
        <v>-0.1</v>
      </c>
      <c r="M63" s="29" t="e">
        <f>IF(K63="X",'U 2.1'!G7,NA())</f>
        <v>#N/A</v>
      </c>
      <c r="N63" s="78">
        <f t="shared" si="2"/>
        <v>2</v>
      </c>
      <c r="O63" s="29" t="e">
        <f>IF(K63="X",'U 2.1'!F7,NA())</f>
        <v>#N/A</v>
      </c>
      <c r="P63" s="645" t="e">
        <f>IF(Q63=R63,NA(),(_xlfn.IFNA(O63,0)+_xlfn.IFNA(O64,0)+_xlfn.IFNA(O65,0))/(R63-Q63))</f>
        <v>#N/A</v>
      </c>
      <c r="Q63" s="697">
        <f>COUNTIF(O63:O65,NA())</f>
        <v>3</v>
      </c>
      <c r="R63" s="697">
        <v>3</v>
      </c>
      <c r="S63" s="19">
        <f t="shared" si="0"/>
        <v>-0.1</v>
      </c>
      <c r="T63" s="19">
        <f t="shared" si="3"/>
        <v>-0.1</v>
      </c>
      <c r="U63" s="698"/>
    </row>
    <row r="64" spans="1:21" x14ac:dyDescent="0.3">
      <c r="A64" s="6"/>
      <c r="B64" s="690"/>
      <c r="C64" s="546"/>
      <c r="D64" s="546"/>
      <c r="E64" s="546"/>
      <c r="F64" s="679"/>
      <c r="G64" s="649"/>
      <c r="H64" s="50">
        <v>2</v>
      </c>
      <c r="I64" s="70" t="str">
        <f>CONCATENATE($F$63,".",H64)</f>
        <v>U 2.1.2</v>
      </c>
      <c r="J64" s="50" t="str">
        <f>'U 2.1'!C8</f>
        <v xml:space="preserve">Compensation carbone
</v>
      </c>
      <c r="K64" s="55" t="str">
        <f>'U 2.1'!D8</f>
        <v/>
      </c>
      <c r="L64" s="26">
        <f t="shared" si="1"/>
        <v>-0.1</v>
      </c>
      <c r="M64" s="30" t="e">
        <f>IF(K64="X",'U 2.1'!G8,NA())</f>
        <v>#N/A</v>
      </c>
      <c r="N64" s="76">
        <f t="shared" si="2"/>
        <v>2</v>
      </c>
      <c r="O64" s="30" t="e">
        <f>IF(K64="X",'U 2.1'!F8,NA())</f>
        <v>#N/A</v>
      </c>
      <c r="P64" s="645"/>
      <c r="Q64" s="697"/>
      <c r="R64" s="697"/>
      <c r="S64" s="19">
        <f t="shared" si="0"/>
        <v>-0.1</v>
      </c>
      <c r="T64" s="19">
        <f t="shared" si="3"/>
        <v>-0.1</v>
      </c>
      <c r="U64" s="698"/>
    </row>
    <row r="65" spans="1:21" x14ac:dyDescent="0.3">
      <c r="A65" s="6"/>
      <c r="B65" s="690"/>
      <c r="C65" s="546"/>
      <c r="D65" s="546"/>
      <c r="E65" s="546"/>
      <c r="F65" s="680"/>
      <c r="G65" s="649"/>
      <c r="H65" s="51">
        <v>3</v>
      </c>
      <c r="I65" s="71" t="str">
        <f>CONCATENATE($F$63,".",H65)</f>
        <v>U 2.1.3</v>
      </c>
      <c r="J65" s="51" t="str">
        <f>'U 2.1'!C9</f>
        <v xml:space="preserve">Microclimat
</v>
      </c>
      <c r="K65" s="56" t="str">
        <f>'U 2.1'!D9</f>
        <v/>
      </c>
      <c r="L65" s="25">
        <f t="shared" si="1"/>
        <v>-0.1</v>
      </c>
      <c r="M65" s="31" t="e">
        <f>IF(K65="X",'U 2.1'!G9,NA())</f>
        <v>#N/A</v>
      </c>
      <c r="N65" s="77">
        <f t="shared" si="2"/>
        <v>2</v>
      </c>
      <c r="O65" s="31" t="e">
        <f>IF(K65="X",'U 2.1'!F9,NA())</f>
        <v>#N/A</v>
      </c>
      <c r="P65" s="645"/>
      <c r="Q65" s="697"/>
      <c r="R65" s="697"/>
      <c r="S65" s="19">
        <f t="shared" si="0"/>
        <v>-0.1</v>
      </c>
      <c r="T65" s="19">
        <f t="shared" si="3"/>
        <v>-0.1</v>
      </c>
      <c r="U65" s="698"/>
    </row>
    <row r="66" spans="1:21" ht="16.5" customHeight="1" x14ac:dyDescent="0.3">
      <c r="A66" s="6"/>
      <c r="B66" s="690"/>
      <c r="C66" s="546"/>
      <c r="D66" s="546"/>
      <c r="E66" s="546"/>
      <c r="F66" s="681" t="s">
        <v>30</v>
      </c>
      <c r="G66" s="649" t="s">
        <v>143</v>
      </c>
      <c r="H66" s="52">
        <v>1</v>
      </c>
      <c r="I66" s="72" t="str">
        <f>CONCATENATE($F$66,".",H66)</f>
        <v>U 2.2.1</v>
      </c>
      <c r="J66" s="52" t="str">
        <f>'U 2.2'!C7</f>
        <v>Polluants atmosphériques et odeurs</v>
      </c>
      <c r="K66" s="60" t="str">
        <f>'U 2.2'!D7</f>
        <v/>
      </c>
      <c r="L66" s="24">
        <f t="shared" si="1"/>
        <v>-0.1</v>
      </c>
      <c r="M66" s="29" t="e">
        <f>IF(K66="X",'U 2.2'!G7,NA())</f>
        <v>#N/A</v>
      </c>
      <c r="N66" s="78">
        <f t="shared" si="2"/>
        <v>2</v>
      </c>
      <c r="O66" s="29" t="e">
        <f>IF(K66="X",'U 2.2'!F7,NA())</f>
        <v>#N/A</v>
      </c>
      <c r="P66" s="645" t="e">
        <f>IF(Q66=R66,NA(),(_xlfn.IFNA(O66,0)+_xlfn.IFNA(O67,0)+_xlfn.IFNA(O68,0)+_xlfn.IFNA(O69,0))/(R66-Q66))</f>
        <v>#N/A</v>
      </c>
      <c r="Q66" s="697">
        <f>COUNTIF(O66:O69,NA())</f>
        <v>4</v>
      </c>
      <c r="R66" s="697">
        <v>4</v>
      </c>
      <c r="S66" s="19">
        <f t="shared" si="0"/>
        <v>-0.1</v>
      </c>
      <c r="T66" s="19">
        <f t="shared" si="3"/>
        <v>-0.1</v>
      </c>
      <c r="U66" s="698"/>
    </row>
    <row r="67" spans="1:21" x14ac:dyDescent="0.3">
      <c r="A67" s="6"/>
      <c r="B67" s="690"/>
      <c r="C67" s="546"/>
      <c r="D67" s="546"/>
      <c r="E67" s="546"/>
      <c r="F67" s="679"/>
      <c r="G67" s="649"/>
      <c r="H67" s="50">
        <v>2</v>
      </c>
      <c r="I67" s="70" t="str">
        <f>CONCATENATE($F$66,".",H67)</f>
        <v>U 2.2.2</v>
      </c>
      <c r="J67" s="50" t="str">
        <f>'U 2.2'!C8</f>
        <v xml:space="preserve">Bruit et vibrations
</v>
      </c>
      <c r="K67" s="55" t="str">
        <f>'U 2.2'!D8</f>
        <v/>
      </c>
      <c r="L67" s="26">
        <f t="shared" ref="L67:L78" si="4">IF(ISNA(M67),-0.1,IF(M67=0,0.1,M67))</f>
        <v>-0.1</v>
      </c>
      <c r="M67" s="30" t="e">
        <f>IF(K67="X",'U 2.2'!G8,NA())</f>
        <v>#N/A</v>
      </c>
      <c r="N67" s="76">
        <f t="shared" ref="N67:N78" si="5">IF(ISNA(M67),2,"")</f>
        <v>2</v>
      </c>
      <c r="O67" s="30" t="e">
        <f>IF(K67="X",'U 2.2'!F8,NA())</f>
        <v>#N/A</v>
      </c>
      <c r="P67" s="645"/>
      <c r="Q67" s="697"/>
      <c r="R67" s="697"/>
      <c r="S67" s="19">
        <f t="shared" si="0"/>
        <v>-0.1</v>
      </c>
      <c r="T67" s="19">
        <f t="shared" si="3"/>
        <v>-0.1</v>
      </c>
      <c r="U67" s="698"/>
    </row>
    <row r="68" spans="1:21" x14ac:dyDescent="0.3">
      <c r="A68" s="6"/>
      <c r="B68" s="690"/>
      <c r="C68" s="546"/>
      <c r="D68" s="546"/>
      <c r="E68" s="546"/>
      <c r="F68" s="679"/>
      <c r="G68" s="649"/>
      <c r="H68" s="50">
        <v>3</v>
      </c>
      <c r="I68" s="70" t="str">
        <f>CONCATENATE($F$66,".",H68)</f>
        <v>U 2.2.3</v>
      </c>
      <c r="J68" s="50" t="str">
        <f>'U 2.2'!C9</f>
        <v xml:space="preserve">Rayonnement non ionisant
</v>
      </c>
      <c r="K68" s="55" t="str">
        <f>'U 2.2'!D9</f>
        <v/>
      </c>
      <c r="L68" s="26">
        <f t="shared" si="4"/>
        <v>-0.1</v>
      </c>
      <c r="M68" s="30" t="e">
        <f>IF(K68="X",'U 2.2'!G9,NA())</f>
        <v>#N/A</v>
      </c>
      <c r="N68" s="76">
        <f t="shared" si="5"/>
        <v>2</v>
      </c>
      <c r="O68" s="30" t="e">
        <f>IF(K68="X",'U 2.2'!F9,NA())</f>
        <v>#N/A</v>
      </c>
      <c r="P68" s="645"/>
      <c r="Q68" s="697"/>
      <c r="R68" s="697"/>
      <c r="S68" s="19">
        <f t="shared" ref="S68:S78" si="6">IF(ISNA(M68),-0.1,IF(M68=0,0.1,M68))</f>
        <v>-0.1</v>
      </c>
      <c r="T68" s="19">
        <f t="shared" si="3"/>
        <v>-0.1</v>
      </c>
      <c r="U68" s="698"/>
    </row>
    <row r="69" spans="1:21" x14ac:dyDescent="0.3">
      <c r="A69" s="6"/>
      <c r="B69" s="690"/>
      <c r="C69" s="546"/>
      <c r="D69" s="546"/>
      <c r="E69" s="546"/>
      <c r="F69" s="680"/>
      <c r="G69" s="649"/>
      <c r="H69" s="51">
        <v>4</v>
      </c>
      <c r="I69" s="71" t="s">
        <v>107</v>
      </c>
      <c r="J69" s="51" t="str">
        <f>'U 2.2'!C10</f>
        <v xml:space="preserve">Chaleur et lumière
</v>
      </c>
      <c r="K69" s="56" t="str">
        <f>'U 2.2'!D10</f>
        <v/>
      </c>
      <c r="L69" s="25">
        <f>IF(ISNA(M69),-0.1,IF(M69=0,0.1,M69))</f>
        <v>-0.1</v>
      </c>
      <c r="M69" s="31" t="e">
        <f>IF(K69="X",'U 2.2'!G10,NA())</f>
        <v>#N/A</v>
      </c>
      <c r="N69" s="77">
        <f t="shared" si="5"/>
        <v>2</v>
      </c>
      <c r="O69" s="31" t="e">
        <f>IF(K69="X",'U 2.2'!F10,NA())</f>
        <v>#N/A</v>
      </c>
      <c r="P69" s="645"/>
      <c r="Q69" s="697"/>
      <c r="R69" s="697"/>
      <c r="S69" s="19">
        <f t="shared" si="6"/>
        <v>-0.1</v>
      </c>
      <c r="T69" s="19">
        <f t="shared" ref="T69:T78" si="7">IF(ISNA(O69),-0.1,IF(O69=0,0.1,O69))</f>
        <v>-0.1</v>
      </c>
      <c r="U69" s="698"/>
    </row>
    <row r="70" spans="1:21" x14ac:dyDescent="0.3">
      <c r="A70" s="6"/>
      <c r="B70" s="690"/>
      <c r="C70" s="546"/>
      <c r="D70" s="546"/>
      <c r="E70" s="546"/>
      <c r="F70" s="681" t="s">
        <v>31</v>
      </c>
      <c r="G70" s="649" t="s">
        <v>353</v>
      </c>
      <c r="H70" s="50">
        <v>1</v>
      </c>
      <c r="I70" s="70" t="str">
        <f>CONCATENATE($F$70,".",H70)</f>
        <v>U 2.3.1</v>
      </c>
      <c r="J70" s="50" t="str">
        <f>'U 2.3'!C7</f>
        <v xml:space="preserve">Qualité des eaux
</v>
      </c>
      <c r="K70" s="55" t="str">
        <f>'U 2.3'!D7</f>
        <v/>
      </c>
      <c r="L70" s="19">
        <f t="shared" si="4"/>
        <v>-0.1</v>
      </c>
      <c r="M70" s="30" t="e">
        <f>IF(K70="X",'U 2.3'!G7,NA())</f>
        <v>#N/A</v>
      </c>
      <c r="N70" s="76">
        <f t="shared" si="5"/>
        <v>2</v>
      </c>
      <c r="O70" s="30" t="e">
        <f>IF(K70="X",'U 2.3'!F7,NA())</f>
        <v>#N/A</v>
      </c>
      <c r="P70" s="645" t="e">
        <f>IF(Q70=R70,NA(),(_xlfn.IFNA(O70,0)+_xlfn.IFNA(O71,0)+_xlfn.IFNA(O72,0))/(R70-Q70))</f>
        <v>#N/A</v>
      </c>
      <c r="Q70" s="697">
        <f>COUNTIF(O70:O72,NA())</f>
        <v>3</v>
      </c>
      <c r="R70" s="697">
        <v>3</v>
      </c>
      <c r="S70" s="19">
        <f t="shared" si="6"/>
        <v>-0.1</v>
      </c>
      <c r="T70" s="19">
        <f t="shared" si="7"/>
        <v>-0.1</v>
      </c>
      <c r="U70" s="698"/>
    </row>
    <row r="71" spans="1:21" x14ac:dyDescent="0.3">
      <c r="A71" s="6"/>
      <c r="B71" s="690"/>
      <c r="C71" s="546"/>
      <c r="D71" s="546"/>
      <c r="E71" s="546"/>
      <c r="F71" s="679"/>
      <c r="G71" s="649"/>
      <c r="H71" s="50">
        <v>2</v>
      </c>
      <c r="I71" s="70" t="str">
        <f>CONCATENATE($F$70,".",H71)</f>
        <v>U 2.3.2</v>
      </c>
      <c r="J71" s="50" t="str">
        <f>'U 2.3'!C8</f>
        <v xml:space="preserve">Cycle hydrologique
</v>
      </c>
      <c r="K71" s="55" t="str">
        <f>'U 2.3'!D8</f>
        <v/>
      </c>
      <c r="L71" s="19">
        <f t="shared" si="4"/>
        <v>-0.1</v>
      </c>
      <c r="M71" s="30" t="e">
        <f>IF(K71="X",'U 2.3'!G8,NA())</f>
        <v>#N/A</v>
      </c>
      <c r="N71" s="76">
        <f t="shared" si="5"/>
        <v>2</v>
      </c>
      <c r="O71" s="30" t="e">
        <f>IF(K71="X",'U 2.3'!F8,NA())</f>
        <v>#N/A</v>
      </c>
      <c r="P71" s="645"/>
      <c r="Q71" s="697"/>
      <c r="R71" s="697"/>
      <c r="S71" s="19">
        <f t="shared" si="6"/>
        <v>-0.1</v>
      </c>
      <c r="T71" s="19">
        <f t="shared" si="7"/>
        <v>-0.1</v>
      </c>
      <c r="U71" s="698"/>
    </row>
    <row r="72" spans="1:21" x14ac:dyDescent="0.3">
      <c r="A72" s="6"/>
      <c r="B72" s="690"/>
      <c r="C72" s="546"/>
      <c r="D72" s="546"/>
      <c r="E72" s="546"/>
      <c r="F72" s="680"/>
      <c r="G72" s="649"/>
      <c r="H72" s="51">
        <v>3</v>
      </c>
      <c r="I72" s="71" t="str">
        <f>CONCATENATE($F$70,".",H72)</f>
        <v>U 2.3.3</v>
      </c>
      <c r="J72" s="51" t="str">
        <f>'U 2.3'!C9</f>
        <v xml:space="preserve">Besoins en eau
</v>
      </c>
      <c r="K72" s="56" t="str">
        <f>'U 2.3'!D9</f>
        <v/>
      </c>
      <c r="L72" s="27">
        <f t="shared" si="4"/>
        <v>-0.1</v>
      </c>
      <c r="M72" s="31" t="e">
        <f>IF(K72="X",'U 2.3'!G9,NA())</f>
        <v>#N/A</v>
      </c>
      <c r="N72" s="77">
        <f t="shared" si="5"/>
        <v>2</v>
      </c>
      <c r="O72" s="31" t="e">
        <f>IF(K72="X",'U 2.3'!F9,NA())</f>
        <v>#N/A</v>
      </c>
      <c r="P72" s="645"/>
      <c r="Q72" s="697"/>
      <c r="R72" s="697"/>
      <c r="S72" s="19">
        <f t="shared" si="6"/>
        <v>-0.1</v>
      </c>
      <c r="T72" s="19">
        <f t="shared" si="7"/>
        <v>-0.1</v>
      </c>
      <c r="U72" s="698"/>
    </row>
    <row r="73" spans="1:21" x14ac:dyDescent="0.3">
      <c r="A73" s="6"/>
      <c r="B73" s="690"/>
      <c r="C73" s="546"/>
      <c r="D73" s="546"/>
      <c r="E73" s="546"/>
      <c r="F73" s="692" t="s">
        <v>32</v>
      </c>
      <c r="G73" s="649" t="s">
        <v>354</v>
      </c>
      <c r="H73" s="52">
        <v>1</v>
      </c>
      <c r="I73" s="72" t="str">
        <f>CONCATENATE($F$73,".",H73)</f>
        <v>U 2.4.1</v>
      </c>
      <c r="J73" s="52" t="str">
        <f>'U 2.4'!C7</f>
        <v xml:space="preserve">Milieux naturels et biodiversité
</v>
      </c>
      <c r="K73" s="60" t="str">
        <f>'U 2.4'!D7</f>
        <v/>
      </c>
      <c r="L73" s="24">
        <f t="shared" si="4"/>
        <v>-0.1</v>
      </c>
      <c r="M73" s="29" t="e">
        <f>IF(K73="X",'U 2.4'!G7,NA())</f>
        <v>#N/A</v>
      </c>
      <c r="N73" s="78">
        <f t="shared" si="5"/>
        <v>2</v>
      </c>
      <c r="O73" s="29" t="e">
        <f>IF(K73="X",'U 2.4'!F7,NA())</f>
        <v>#N/A</v>
      </c>
      <c r="P73" s="645" t="e">
        <f>IF(Q73=R73,NA(),(_xlfn.IFNA(O73,0)+_xlfn.IFNA(O74,0)+_xlfn.IFNA(O75,0))/(R73-Q73))</f>
        <v>#N/A</v>
      </c>
      <c r="Q73" s="697">
        <f>COUNTIF(O73:O75,NA())</f>
        <v>3</v>
      </c>
      <c r="R73" s="697">
        <v>3</v>
      </c>
      <c r="S73" s="19">
        <f>IF(ISNA(M73),-0.1,IF(M73=0,0.1,M73))</f>
        <v>-0.1</v>
      </c>
      <c r="T73" s="19">
        <f t="shared" si="7"/>
        <v>-0.1</v>
      </c>
      <c r="U73" s="698"/>
    </row>
    <row r="74" spans="1:21" x14ac:dyDescent="0.3">
      <c r="A74" s="6"/>
      <c r="B74" s="690"/>
      <c r="C74" s="546"/>
      <c r="D74" s="546"/>
      <c r="E74" s="546"/>
      <c r="F74" s="693"/>
      <c r="G74" s="649"/>
      <c r="H74" s="50">
        <v>2</v>
      </c>
      <c r="I74" s="70" t="str">
        <f>CONCATENATE($F$73,".",H74)</f>
        <v>U 2.4.2</v>
      </c>
      <c r="J74" s="50" t="str">
        <f>'U 2.4'!C8</f>
        <v xml:space="preserve">Mise en réseau des milieux
</v>
      </c>
      <c r="K74" s="55" t="str">
        <f>'U 2.4'!D8</f>
        <v/>
      </c>
      <c r="L74" s="26">
        <f t="shared" si="4"/>
        <v>-0.1</v>
      </c>
      <c r="M74" s="30" t="e">
        <f>IF(K74="X",'U 2.4'!G8,NA())</f>
        <v>#N/A</v>
      </c>
      <c r="N74" s="76">
        <f t="shared" si="5"/>
        <v>2</v>
      </c>
      <c r="O74" s="30" t="e">
        <f>IF(K74="X",'U 2.4'!F8,NA())</f>
        <v>#N/A</v>
      </c>
      <c r="P74" s="645"/>
      <c r="Q74" s="697"/>
      <c r="R74" s="697"/>
      <c r="S74" s="19">
        <f t="shared" si="6"/>
        <v>-0.1</v>
      </c>
      <c r="T74" s="19">
        <f t="shared" si="7"/>
        <v>-0.1</v>
      </c>
      <c r="U74" s="698"/>
    </row>
    <row r="75" spans="1:21" x14ac:dyDescent="0.3">
      <c r="A75" s="6"/>
      <c r="B75" s="690"/>
      <c r="C75" s="546"/>
      <c r="D75" s="551"/>
      <c r="E75" s="551"/>
      <c r="F75" s="694"/>
      <c r="G75" s="649"/>
      <c r="H75" s="51">
        <v>3</v>
      </c>
      <c r="I75" s="71" t="str">
        <f>CONCATENATE($F$73,".",H75)</f>
        <v>U 2.4.3</v>
      </c>
      <c r="J75" s="51" t="str">
        <f>'U 2.4'!C9</f>
        <v xml:space="preserve">Espèces exotiques envahissantes
</v>
      </c>
      <c r="K75" s="56" t="str">
        <f>'U 2.4'!D9</f>
        <v/>
      </c>
      <c r="L75" s="25">
        <f t="shared" si="4"/>
        <v>-0.1</v>
      </c>
      <c r="M75" s="31" t="e">
        <f>IF(K75="X",'U 2.4'!G9,NA())</f>
        <v>#N/A</v>
      </c>
      <c r="N75" s="77">
        <f t="shared" si="5"/>
        <v>2</v>
      </c>
      <c r="O75" s="31" t="e">
        <f>IF(K75="X",'U 2.4'!F9,NA())</f>
        <v>#N/A</v>
      </c>
      <c r="P75" s="645"/>
      <c r="Q75" s="697"/>
      <c r="R75" s="697"/>
      <c r="S75" s="19">
        <f t="shared" si="6"/>
        <v>-0.1</v>
      </c>
      <c r="T75" s="19">
        <f t="shared" si="7"/>
        <v>-0.1</v>
      </c>
      <c r="U75" s="698"/>
    </row>
    <row r="76" spans="1:21" ht="15" customHeight="1" x14ac:dyDescent="0.3">
      <c r="A76" s="6"/>
      <c r="B76" s="690"/>
      <c r="C76" s="546"/>
      <c r="D76" s="561" t="s">
        <v>6</v>
      </c>
      <c r="E76" s="561" t="s">
        <v>141</v>
      </c>
      <c r="F76" s="681" t="s">
        <v>33</v>
      </c>
      <c r="G76" s="649" t="s">
        <v>144</v>
      </c>
      <c r="H76" s="52">
        <v>1</v>
      </c>
      <c r="I76" s="72" t="str">
        <f>CONCATENATE($F$76,".",H76)</f>
        <v>U 3.1.1</v>
      </c>
      <c r="J76" s="52" t="str">
        <f>'U 3.1'!C7</f>
        <v xml:space="preserve">Risques liés aux dangers naturels
</v>
      </c>
      <c r="K76" s="60" t="str">
        <f>'U 3.1'!D7</f>
        <v/>
      </c>
      <c r="L76" s="24">
        <f t="shared" si="4"/>
        <v>-0.1</v>
      </c>
      <c r="M76" s="29" t="e">
        <f>IF(K76="X",'U 3.1'!G7,NA())</f>
        <v>#N/A</v>
      </c>
      <c r="N76" s="78">
        <f t="shared" si="5"/>
        <v>2</v>
      </c>
      <c r="O76" s="29" t="e">
        <f>IF(K76="X",'U 3.1'!F7,NA())</f>
        <v>#N/A</v>
      </c>
      <c r="P76" s="645" t="e">
        <f>IF(Q76=R76,NA(),(_xlfn.IFNA(O76,0)+_xlfn.IFNA(O77,0))/(R76-Q76))</f>
        <v>#N/A</v>
      </c>
      <c r="Q76" s="697">
        <f>COUNTIF(O76:O77,NA())</f>
        <v>2</v>
      </c>
      <c r="R76" s="697">
        <v>2</v>
      </c>
      <c r="S76" s="19">
        <f t="shared" si="6"/>
        <v>-0.1</v>
      </c>
      <c r="T76" s="19">
        <f t="shared" si="7"/>
        <v>-0.1</v>
      </c>
      <c r="U76" s="698"/>
    </row>
    <row r="77" spans="1:21" ht="15" customHeight="1" x14ac:dyDescent="0.3">
      <c r="A77" s="6"/>
      <c r="B77" s="690"/>
      <c r="C77" s="546"/>
      <c r="D77" s="695"/>
      <c r="E77" s="695"/>
      <c r="F77" s="680"/>
      <c r="G77" s="649"/>
      <c r="H77" s="51">
        <v>2</v>
      </c>
      <c r="I77" s="71" t="str">
        <f>CONCATENATE($F$76,".",H77)</f>
        <v>U 3.1.2</v>
      </c>
      <c r="J77" s="51" t="str">
        <f>'U 3.1'!C8</f>
        <v>Influence des changements climatiques</v>
      </c>
      <c r="K77" s="56" t="str">
        <f>'U 3.1'!D8</f>
        <v/>
      </c>
      <c r="L77" s="25">
        <f t="shared" si="4"/>
        <v>-0.1</v>
      </c>
      <c r="M77" s="31" t="e">
        <f>IF(K77="X",'U 3.1'!G8,NA())</f>
        <v>#N/A</v>
      </c>
      <c r="N77" s="77">
        <f t="shared" si="5"/>
        <v>2</v>
      </c>
      <c r="O77" s="31" t="e">
        <f>IF(K77="X",'U 3.1'!F8,NA())</f>
        <v>#N/A</v>
      </c>
      <c r="P77" s="645"/>
      <c r="Q77" s="697"/>
      <c r="R77" s="697"/>
      <c r="S77" s="19">
        <f t="shared" si="6"/>
        <v>-0.1</v>
      </c>
      <c r="T77" s="19">
        <f t="shared" si="7"/>
        <v>-0.1</v>
      </c>
      <c r="U77" s="698"/>
    </row>
    <row r="78" spans="1:21" ht="17.25" thickBot="1" x14ac:dyDescent="0.35">
      <c r="A78" s="6"/>
      <c r="B78" s="691"/>
      <c r="C78" s="547"/>
      <c r="D78" s="563"/>
      <c r="E78" s="563"/>
      <c r="F78" s="68" t="s">
        <v>34</v>
      </c>
      <c r="G78" s="91" t="s">
        <v>174</v>
      </c>
      <c r="H78" s="62">
        <v>1</v>
      </c>
      <c r="I78" s="74" t="str">
        <f>CONCATENATE($F$78,".",H78)</f>
        <v>U 3.2.1</v>
      </c>
      <c r="J78" s="62" t="str">
        <f>'U 3.2'!C7</f>
        <v>Accidents majeurs et marchandises dangereuses</v>
      </c>
      <c r="K78" s="63" t="str">
        <f>'U 3.2'!D7</f>
        <v/>
      </c>
      <c r="L78" s="66">
        <f t="shared" si="4"/>
        <v>-0.1</v>
      </c>
      <c r="M78" s="67" t="e">
        <f>IF(K78="X",'U 3.2'!G7,NA())</f>
        <v>#N/A</v>
      </c>
      <c r="N78" s="80">
        <f t="shared" si="5"/>
        <v>2</v>
      </c>
      <c r="O78" s="67" t="e">
        <f>IF(K78="X",'U 3.2'!F7,NA())</f>
        <v>#N/A</v>
      </c>
      <c r="P78" s="90" t="e">
        <f>AVERAGE(O78:O78)</f>
        <v>#N/A</v>
      </c>
      <c r="Q78" s="13">
        <f>COUNTIF(O78,NA())</f>
        <v>1</v>
      </c>
      <c r="R78" s="13">
        <v>1</v>
      </c>
      <c r="S78" s="19">
        <f t="shared" si="6"/>
        <v>-0.1</v>
      </c>
      <c r="T78" s="19">
        <f t="shared" si="7"/>
        <v>-0.1</v>
      </c>
      <c r="U78" s="698"/>
    </row>
    <row r="79" spans="1:21" x14ac:dyDescent="0.3">
      <c r="H79" s="11"/>
      <c r="I79" s="11"/>
      <c r="J79" s="11"/>
    </row>
  </sheetData>
  <sheetProtection algorithmName="SHA-512" hashValue="/6BZaGIU0ujKvJtD9QaeFOcHM7Xp47f05P7CsIzhu7Alfq2ig2KXt+9L16GoJQpjzeOml4OnCXTPQfge3i8mRg==" saltValue="jvaZvsZkloboFdukAkamhA==" spinCount="100000" sheet="1" objects="1" scenarios="1"/>
  <mergeCells count="171">
    <mergeCell ref="U4:U11"/>
    <mergeCell ref="U12:U33"/>
    <mergeCell ref="U34:U50"/>
    <mergeCell ref="U51:U78"/>
    <mergeCell ref="R54:R55"/>
    <mergeCell ref="R56:R57"/>
    <mergeCell ref="R58:R59"/>
    <mergeCell ref="R60:R62"/>
    <mergeCell ref="R63:R65"/>
    <mergeCell ref="R66:R69"/>
    <mergeCell ref="R70:R72"/>
    <mergeCell ref="R73:R75"/>
    <mergeCell ref="R76:R77"/>
    <mergeCell ref="R29:R31"/>
    <mergeCell ref="R32:R33"/>
    <mergeCell ref="R34:R36"/>
    <mergeCell ref="R37:R38"/>
    <mergeCell ref="R39:R41"/>
    <mergeCell ref="R42:R45"/>
    <mergeCell ref="R46:R47"/>
    <mergeCell ref="R48:R50"/>
    <mergeCell ref="R51:R53"/>
    <mergeCell ref="R4:R6"/>
    <mergeCell ref="R7:R9"/>
    <mergeCell ref="R10:R11"/>
    <mergeCell ref="R12:R13"/>
    <mergeCell ref="R14:R16"/>
    <mergeCell ref="R17:R19"/>
    <mergeCell ref="R20:R21"/>
    <mergeCell ref="R23:R24"/>
    <mergeCell ref="R25:R28"/>
    <mergeCell ref="Q48:Q50"/>
    <mergeCell ref="Q51:Q53"/>
    <mergeCell ref="Q54:Q55"/>
    <mergeCell ref="Q56:Q57"/>
    <mergeCell ref="Q58:Q59"/>
    <mergeCell ref="Q60:Q62"/>
    <mergeCell ref="Q63:Q65"/>
    <mergeCell ref="Q66:Q69"/>
    <mergeCell ref="Q70:Q72"/>
    <mergeCell ref="Q23:Q24"/>
    <mergeCell ref="Q25:Q28"/>
    <mergeCell ref="Q29:Q31"/>
    <mergeCell ref="Q32:Q33"/>
    <mergeCell ref="Q34:Q36"/>
    <mergeCell ref="Q37:Q38"/>
    <mergeCell ref="Q39:Q41"/>
    <mergeCell ref="Q42:Q45"/>
    <mergeCell ref="Q46:Q47"/>
    <mergeCell ref="P10:P11"/>
    <mergeCell ref="P12:P13"/>
    <mergeCell ref="P14:P16"/>
    <mergeCell ref="Q73:Q75"/>
    <mergeCell ref="Q76:Q77"/>
    <mergeCell ref="Q4:Q6"/>
    <mergeCell ref="Q7:Q9"/>
    <mergeCell ref="Q10:Q11"/>
    <mergeCell ref="Q12:Q13"/>
    <mergeCell ref="Q14:Q16"/>
    <mergeCell ref="Q17:Q19"/>
    <mergeCell ref="Q20:Q21"/>
    <mergeCell ref="P4:P6"/>
    <mergeCell ref="P7:P9"/>
    <mergeCell ref="P17:P19"/>
    <mergeCell ref="P20:P21"/>
    <mergeCell ref="P37:P38"/>
    <mergeCell ref="P39:P41"/>
    <mergeCell ref="P70:P72"/>
    <mergeCell ref="P73:P75"/>
    <mergeCell ref="P76:P77"/>
    <mergeCell ref="P56:P57"/>
    <mergeCell ref="P58:P59"/>
    <mergeCell ref="P60:P62"/>
    <mergeCell ref="G66:G69"/>
    <mergeCell ref="P66:P69"/>
    <mergeCell ref="G76:G77"/>
    <mergeCell ref="E34:E38"/>
    <mergeCell ref="D34:D38"/>
    <mergeCell ref="B51:B78"/>
    <mergeCell ref="G70:G72"/>
    <mergeCell ref="F70:F72"/>
    <mergeCell ref="G73:G75"/>
    <mergeCell ref="F73:F75"/>
    <mergeCell ref="G58:G59"/>
    <mergeCell ref="F58:F59"/>
    <mergeCell ref="F60:F62"/>
    <mergeCell ref="G60:G62"/>
    <mergeCell ref="G63:G65"/>
    <mergeCell ref="F63:F65"/>
    <mergeCell ref="C51:C78"/>
    <mergeCell ref="E76:E78"/>
    <mergeCell ref="E63:E75"/>
    <mergeCell ref="D63:D75"/>
    <mergeCell ref="F76:F77"/>
    <mergeCell ref="D76:D78"/>
    <mergeCell ref="F34:F36"/>
    <mergeCell ref="F66:F69"/>
    <mergeCell ref="H2:J3"/>
    <mergeCell ref="D51:D62"/>
    <mergeCell ref="E51:E62"/>
    <mergeCell ref="F51:F53"/>
    <mergeCell ref="F54:F55"/>
    <mergeCell ref="F56:F57"/>
    <mergeCell ref="G51:G53"/>
    <mergeCell ref="G54:G55"/>
    <mergeCell ref="G56:G57"/>
    <mergeCell ref="F2:G3"/>
    <mergeCell ref="G4:G6"/>
    <mergeCell ref="F10:F11"/>
    <mergeCell ref="F4:F6"/>
    <mergeCell ref="F7:F9"/>
    <mergeCell ref="G7:G9"/>
    <mergeCell ref="G10:G11"/>
    <mergeCell ref="G29:G31"/>
    <mergeCell ref="G32:G33"/>
    <mergeCell ref="D20:D28"/>
    <mergeCell ref="G12:G13"/>
    <mergeCell ref="F12:F13"/>
    <mergeCell ref="F14:F16"/>
    <mergeCell ref="G14:G16"/>
    <mergeCell ref="D12:D19"/>
    <mergeCell ref="E39:E47"/>
    <mergeCell ref="D39:D47"/>
    <mergeCell ref="E48:E50"/>
    <mergeCell ref="D48:D50"/>
    <mergeCell ref="G46:G47"/>
    <mergeCell ref="F46:F47"/>
    <mergeCell ref="E20:E28"/>
    <mergeCell ref="G34:G36"/>
    <mergeCell ref="F23:F24"/>
    <mergeCell ref="G23:G24"/>
    <mergeCell ref="C12:C33"/>
    <mergeCell ref="F29:F31"/>
    <mergeCell ref="P29:P31"/>
    <mergeCell ref="P32:P33"/>
    <mergeCell ref="P34:P36"/>
    <mergeCell ref="P23:P24"/>
    <mergeCell ref="P25:P28"/>
    <mergeCell ref="B2:C3"/>
    <mergeCell ref="D2:E3"/>
    <mergeCell ref="B4:B11"/>
    <mergeCell ref="C4:C11"/>
    <mergeCell ref="D4:D11"/>
    <mergeCell ref="E4:E11"/>
    <mergeCell ref="B12:B33"/>
    <mergeCell ref="D29:D33"/>
    <mergeCell ref="E29:E33"/>
    <mergeCell ref="F32:F33"/>
    <mergeCell ref="F20:F21"/>
    <mergeCell ref="G20:G21"/>
    <mergeCell ref="E12:E19"/>
    <mergeCell ref="C34:C50"/>
    <mergeCell ref="B34:B50"/>
    <mergeCell ref="F48:F50"/>
    <mergeCell ref="G48:G50"/>
    <mergeCell ref="P63:P65"/>
    <mergeCell ref="P42:P45"/>
    <mergeCell ref="P46:P47"/>
    <mergeCell ref="P48:P50"/>
    <mergeCell ref="P51:P53"/>
    <mergeCell ref="P54:P55"/>
    <mergeCell ref="F25:F28"/>
    <mergeCell ref="G25:G28"/>
    <mergeCell ref="F17:F19"/>
    <mergeCell ref="G17:G19"/>
    <mergeCell ref="F37:F38"/>
    <mergeCell ref="G37:G38"/>
    <mergeCell ref="G39:G41"/>
    <mergeCell ref="F39:F41"/>
    <mergeCell ref="F42:F45"/>
    <mergeCell ref="G42:G45"/>
  </mergeCells>
  <conditionalFormatting sqref="O4:O78 M4:M78">
    <cfRule type="colorScale" priority="1">
      <colorScale>
        <cfvo type="num" val="0"/>
        <cfvo type="num" val="1"/>
        <cfvo type="num" val="2"/>
        <color rgb="FFF8696B"/>
        <color rgb="FFFFEB84"/>
        <color rgb="FF63BE7B"/>
      </colorScale>
    </cfRule>
  </conditionalFormatting>
  <dataValidations count="1">
    <dataValidation errorStyle="warning" operator="equal" allowBlank="1" showInputMessage="1" showErrorMessage="1" errorTitle="Fehler" error="Nur der Buchstaben X (Grossbuchstaben) kann verwendet werden um die Zelle zu markieren." sqref="E29:E33 E20 F29:G29 F32:G32 F20:G25" xr:uid="{00000000-0002-0000-2500-000000000000}"/>
  </dataValidations>
  <printOptions horizontalCentered="1" verticalCentered="1"/>
  <pageMargins left="0.70866141732283472" right="0.70866141732283472" top="1.5748031496062993" bottom="0.74803149606299213" header="0.31496062992125984" footer="0.31496062992125984"/>
  <pageSetup paperSize="8" orientation="landscape" r:id="rId1"/>
  <headerFooter>
    <oddHeader>&amp;L&amp;"Arial Narrow,Normal"&amp;9Outil d'évaluation V1.1&amp;R&amp;"Arial Narrow,Normal"&amp;G</oddHeader>
    <oddFooter>&amp;L&amp;"Arial Narrow,Normal"&amp;8&amp;F&amp;C&amp;"Arial Narrow,Normal"&amp;8&amp;P/&amp;N&amp;R&amp;"Arial Narrow,Normal"&amp;8&amp;D</oddFooter>
  </headerFooter>
  <legacyDrawingHF r:id="rId2"/>
  <extLst>
    <ext xmlns:mx="http://schemas.microsoft.com/office/mac/excel/2008/main" uri="{64002731-A6B0-56B0-2670-7721B7C09600}">
      <mx:PLV Mode="0" OnePage="0" WScale="0"/>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CF351-8A82-4D7B-9B5B-3968815E78BD}">
  <sheetPr codeName="Feuil45"/>
  <dimension ref="A1"/>
  <sheetViews>
    <sheetView workbookViewId="0"/>
  </sheetViews>
  <sheetFormatPr baseColWidth="10" defaultRowHeight="15" x14ac:dyDescent="0.25"/>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3203B-F76B-4A73-81D4-35D08E65CE23}">
  <sheetPr codeName="Feuil7">
    <tabColor rgb="FFFF0000"/>
    <pageSetUpPr fitToPage="1"/>
  </sheetPr>
  <dimension ref="A1:I26"/>
  <sheetViews>
    <sheetView view="pageLayout" zoomScaleNormal="100" workbookViewId="0">
      <selection activeCell="F4" sqref="F4"/>
    </sheetView>
  </sheetViews>
  <sheetFormatPr baseColWidth="10" defaultColWidth="10.85546875" defaultRowHeight="16.5" x14ac:dyDescent="0.3"/>
  <cols>
    <col min="1" max="1" width="2.42578125" style="5" customWidth="1"/>
    <col min="2" max="2" width="9" style="16" customWidth="1"/>
    <col min="3" max="3" width="26.5703125" style="16" customWidth="1"/>
    <col min="4" max="4" width="6.7109375" style="32" customWidth="1"/>
    <col min="5" max="5" width="37.42578125" style="32" customWidth="1"/>
    <col min="6" max="6" width="11.85546875" style="32" customWidth="1"/>
    <col min="7" max="7" width="12.42578125" style="32" customWidth="1"/>
    <col min="8" max="8" width="12.28515625" style="16" customWidth="1"/>
    <col min="9" max="9" width="28" style="5" customWidth="1"/>
    <col min="10" max="10" width="11.28515625" style="5" customWidth="1"/>
    <col min="11" max="16384" width="10.85546875" style="5"/>
  </cols>
  <sheetData>
    <row r="1" spans="1:9" x14ac:dyDescent="0.3">
      <c r="A1" s="6"/>
    </row>
    <row r="2" spans="1:9" x14ac:dyDescent="0.3">
      <c r="A2" s="6"/>
      <c r="B2" s="81"/>
      <c r="C2" s="81"/>
      <c r="D2" s="17"/>
      <c r="E2" s="33"/>
      <c r="F2" s="33"/>
      <c r="G2" s="33"/>
    </row>
    <row r="3" spans="1:9" x14ac:dyDescent="0.3">
      <c r="A3" s="6"/>
      <c r="B3" s="17" t="s">
        <v>222</v>
      </c>
      <c r="C3" s="17" t="s">
        <v>116</v>
      </c>
      <c r="D3" s="17"/>
      <c r="E3" s="33"/>
      <c r="F3" s="21" t="s">
        <v>223</v>
      </c>
      <c r="G3" s="21" t="s">
        <v>220</v>
      </c>
      <c r="H3" s="21" t="s">
        <v>152</v>
      </c>
      <c r="I3" s="21" t="s">
        <v>249</v>
      </c>
    </row>
    <row r="4" spans="1:9" ht="22.5" customHeight="1" x14ac:dyDescent="0.3">
      <c r="A4" s="6"/>
      <c r="B4" s="511" t="s">
        <v>1</v>
      </c>
      <c r="C4" s="512" t="s">
        <v>308</v>
      </c>
      <c r="D4" s="45" t="s">
        <v>40</v>
      </c>
      <c r="E4" s="42" t="str">
        <f>'G 1.1'!C7</f>
        <v xml:space="preserve">Aménagement du territoire
</v>
      </c>
      <c r="F4" s="118"/>
      <c r="G4" s="116"/>
      <c r="H4" s="95"/>
      <c r="I4" s="248"/>
    </row>
    <row r="5" spans="1:9" ht="22.5" customHeight="1" x14ac:dyDescent="0.3">
      <c r="A5" s="6"/>
      <c r="B5" s="511"/>
      <c r="C5" s="513"/>
      <c r="D5" s="45" t="s">
        <v>41</v>
      </c>
      <c r="E5" s="42" t="str">
        <f>'G 1.1'!C8</f>
        <v xml:space="preserve">Paysage, culture et patrimoine
</v>
      </c>
      <c r="F5" s="118"/>
      <c r="G5" s="116"/>
      <c r="H5" s="95"/>
      <c r="I5" s="249"/>
    </row>
    <row r="6" spans="1:9" ht="22.5" customHeight="1" x14ac:dyDescent="0.3">
      <c r="A6" s="6"/>
      <c r="B6" s="511"/>
      <c r="C6" s="514" t="s">
        <v>183</v>
      </c>
      <c r="D6" s="45" t="s">
        <v>42</v>
      </c>
      <c r="E6" s="42" t="str">
        <f>'G 1.2'!C7</f>
        <v xml:space="preserve">Morcellement
</v>
      </c>
      <c r="F6" s="118"/>
      <c r="G6" s="116"/>
      <c r="H6" s="95"/>
      <c r="I6" s="249"/>
    </row>
    <row r="7" spans="1:9" ht="22.5" customHeight="1" x14ac:dyDescent="0.3">
      <c r="A7" s="6"/>
      <c r="B7" s="511"/>
      <c r="C7" s="515"/>
      <c r="D7" s="45" t="s">
        <v>43</v>
      </c>
      <c r="E7" s="42" t="str">
        <f>'G 1.2'!C8</f>
        <v xml:space="preserve">Espace public et de détente
</v>
      </c>
      <c r="F7" s="118"/>
      <c r="G7" s="116"/>
      <c r="H7" s="95"/>
      <c r="I7" s="249"/>
    </row>
    <row r="8" spans="1:9" ht="22.5" customHeight="1" x14ac:dyDescent="0.3">
      <c r="A8" s="6"/>
      <c r="B8" s="511"/>
      <c r="C8" s="516"/>
      <c r="D8" s="45" t="s">
        <v>44</v>
      </c>
      <c r="E8" s="42" t="str">
        <f>'G 1.2'!C9</f>
        <v xml:space="preserve">Vue et panorama
</v>
      </c>
      <c r="F8" s="118"/>
      <c r="G8" s="116"/>
      <c r="H8" s="95"/>
      <c r="I8" s="249"/>
    </row>
    <row r="9" spans="1:9" ht="22.5" customHeight="1" x14ac:dyDescent="0.3">
      <c r="A9" s="6"/>
      <c r="B9" s="511"/>
      <c r="C9" s="508" t="s">
        <v>309</v>
      </c>
      <c r="D9" s="45" t="s">
        <v>45</v>
      </c>
      <c r="E9" s="42" t="str">
        <f>'G 1.3'!C7</f>
        <v xml:space="preserve">Construction sans obstacles 
</v>
      </c>
      <c r="F9" s="118"/>
      <c r="G9" s="116"/>
      <c r="H9" s="95"/>
      <c r="I9" s="249"/>
    </row>
    <row r="10" spans="1:9" ht="22.5" customHeight="1" x14ac:dyDescent="0.3">
      <c r="A10" s="6"/>
      <c r="B10" s="511"/>
      <c r="C10" s="509"/>
      <c r="D10" s="45" t="s">
        <v>46</v>
      </c>
      <c r="E10" s="42" t="str">
        <f>'G 1.3'!C8</f>
        <v xml:space="preserve">Signalétique
</v>
      </c>
      <c r="F10" s="118"/>
      <c r="G10" s="116"/>
      <c r="H10" s="95"/>
      <c r="I10" s="249"/>
    </row>
    <row r="11" spans="1:9" ht="22.5" customHeight="1" x14ac:dyDescent="0.3">
      <c r="A11" s="6"/>
      <c r="B11" s="511"/>
      <c r="C11" s="510"/>
      <c r="D11" s="45" t="s">
        <v>47</v>
      </c>
      <c r="E11" s="115" t="str">
        <f>'G 1.3'!C9</f>
        <v xml:space="preserve">Qualité de séjour
</v>
      </c>
      <c r="F11" s="118"/>
      <c r="G11" s="116"/>
      <c r="H11" s="95"/>
      <c r="I11" s="250"/>
    </row>
    <row r="12" spans="1:9" ht="22.5" customHeight="1" x14ac:dyDescent="0.3">
      <c r="A12" s="6"/>
      <c r="B12" s="511"/>
      <c r="C12" s="508" t="s">
        <v>129</v>
      </c>
      <c r="D12" s="45" t="s">
        <v>48</v>
      </c>
      <c r="E12" s="42" t="str">
        <f>'G 2.1'!C7</f>
        <v xml:space="preserve">Parties prenantes
</v>
      </c>
      <c r="F12" s="118"/>
      <c r="G12" s="116"/>
      <c r="H12" s="95"/>
      <c r="I12" s="249"/>
    </row>
    <row r="13" spans="1:9" ht="22.5" customHeight="1" x14ac:dyDescent="0.3">
      <c r="A13" s="6"/>
      <c r="B13" s="511"/>
      <c r="C13" s="510"/>
      <c r="D13" s="45" t="s">
        <v>49</v>
      </c>
      <c r="E13" s="42" t="str">
        <f>'G 2.1'!C8</f>
        <v xml:space="preserve">Communication
</v>
      </c>
      <c r="F13" s="118"/>
      <c r="G13" s="116"/>
      <c r="H13" s="95"/>
      <c r="I13" s="249"/>
    </row>
    <row r="14" spans="1:9" ht="22.5" customHeight="1" x14ac:dyDescent="0.3">
      <c r="A14" s="6"/>
      <c r="B14" s="511"/>
      <c r="C14" s="42" t="s">
        <v>310</v>
      </c>
      <c r="D14" s="45" t="s">
        <v>50</v>
      </c>
      <c r="E14" s="42" t="str">
        <f>'G 2.2'!C7</f>
        <v xml:space="preserve">Intégrité et conditions de travail
</v>
      </c>
      <c r="F14" s="118"/>
      <c r="G14" s="116"/>
      <c r="H14" s="95"/>
      <c r="I14" s="249"/>
    </row>
    <row r="15" spans="1:9" ht="22.5" customHeight="1" x14ac:dyDescent="0.3">
      <c r="A15" s="6"/>
      <c r="B15" s="511"/>
      <c r="C15" s="508" t="s">
        <v>132</v>
      </c>
      <c r="D15" s="45" t="s">
        <v>51</v>
      </c>
      <c r="E15" s="42" t="str">
        <f>'G 2.3'!C7</f>
        <v xml:space="preserve">Conformité juridique et normative
</v>
      </c>
      <c r="F15" s="118"/>
      <c r="G15" s="116"/>
      <c r="H15" s="95"/>
      <c r="I15" s="249"/>
    </row>
    <row r="16" spans="1:9" ht="22.5" customHeight="1" x14ac:dyDescent="0.3">
      <c r="A16" s="6"/>
      <c r="B16" s="511"/>
      <c r="C16" s="510"/>
      <c r="D16" s="45" t="s">
        <v>52</v>
      </c>
      <c r="E16" s="42" t="str">
        <f>'G 2.3'!C8</f>
        <v xml:space="preserve">Procédures et autorisations
</v>
      </c>
      <c r="F16" s="118"/>
      <c r="G16" s="116"/>
      <c r="H16" s="95"/>
      <c r="I16" s="249"/>
    </row>
    <row r="17" spans="1:9" ht="22.5" customHeight="1" x14ac:dyDescent="0.3">
      <c r="A17" s="6"/>
      <c r="B17" s="511"/>
      <c r="C17" s="508" t="s">
        <v>311</v>
      </c>
      <c r="D17" s="45" t="s">
        <v>53</v>
      </c>
      <c r="E17" s="42" t="str">
        <f>'G 2.4'!C7</f>
        <v xml:space="preserve">Sobriété et services de base
</v>
      </c>
      <c r="F17" s="118"/>
      <c r="G17" s="116"/>
      <c r="H17" s="95"/>
      <c r="I17" s="249"/>
    </row>
    <row r="18" spans="1:9" ht="22.5" customHeight="1" x14ac:dyDescent="0.3">
      <c r="A18" s="6"/>
      <c r="B18" s="511"/>
      <c r="C18" s="509"/>
      <c r="D18" s="45" t="s">
        <v>54</v>
      </c>
      <c r="E18" s="42" t="str">
        <f>'G 2.4'!C8</f>
        <v xml:space="preserve">Équité sociale et intergénérationnelle
</v>
      </c>
      <c r="F18" s="118"/>
      <c r="G18" s="116"/>
      <c r="H18" s="95"/>
      <c r="I18" s="249"/>
    </row>
    <row r="19" spans="1:9" ht="22.5" customHeight="1" x14ac:dyDescent="0.3">
      <c r="A19" s="6"/>
      <c r="B19" s="511"/>
      <c r="C19" s="509"/>
      <c r="D19" s="45" t="s">
        <v>55</v>
      </c>
      <c r="E19" s="42" t="str">
        <f>'G 2.4'!C9</f>
        <v xml:space="preserve">Équité au sein du projet
</v>
      </c>
      <c r="F19" s="118"/>
      <c r="G19" s="116"/>
      <c r="H19" s="95"/>
      <c r="I19" s="249"/>
    </row>
    <row r="20" spans="1:9" ht="22.5" customHeight="1" x14ac:dyDescent="0.3">
      <c r="A20" s="6"/>
      <c r="B20" s="511"/>
      <c r="C20" s="510"/>
      <c r="D20" s="45" t="s">
        <v>56</v>
      </c>
      <c r="E20" s="42" t="str">
        <f>'G 2.4'!C10</f>
        <v xml:space="preserve">Achats durables
</v>
      </c>
      <c r="F20" s="118"/>
      <c r="G20" s="116"/>
      <c r="H20" s="95"/>
      <c r="I20" s="249"/>
    </row>
    <row r="21" spans="1:9" ht="22.5" customHeight="1" x14ac:dyDescent="0.3">
      <c r="A21" s="6"/>
      <c r="B21" s="511"/>
      <c r="C21" s="508" t="s">
        <v>312</v>
      </c>
      <c r="D21" s="45" t="s">
        <v>57</v>
      </c>
      <c r="E21" s="42" t="str">
        <f>'G 3.1'!C7</f>
        <v xml:space="preserve">Sécurité
</v>
      </c>
      <c r="F21" s="118"/>
      <c r="G21" s="116"/>
      <c r="H21" s="95"/>
      <c r="I21" s="249"/>
    </row>
    <row r="22" spans="1:9" ht="22.5" customHeight="1" x14ac:dyDescent="0.3">
      <c r="A22" s="6"/>
      <c r="B22" s="511"/>
      <c r="C22" s="509"/>
      <c r="D22" s="45" t="s">
        <v>58</v>
      </c>
      <c r="E22" s="42" t="str">
        <f>'G 3.1'!C8</f>
        <v xml:space="preserve">Résilience
</v>
      </c>
      <c r="F22" s="118"/>
      <c r="G22" s="116"/>
      <c r="H22" s="95"/>
      <c r="I22" s="249"/>
    </row>
    <row r="23" spans="1:9" ht="22.5" customHeight="1" x14ac:dyDescent="0.3">
      <c r="A23" s="6"/>
      <c r="B23" s="511"/>
      <c r="C23" s="510"/>
      <c r="D23" s="45" t="s">
        <v>59</v>
      </c>
      <c r="E23" s="42" t="str">
        <f>'G 3.1'!C9</f>
        <v xml:space="preserve">Scénarios d'urgence
</v>
      </c>
      <c r="F23" s="118"/>
      <c r="G23" s="116"/>
      <c r="H23" s="95"/>
      <c r="I23" s="249"/>
    </row>
    <row r="24" spans="1:9" ht="22.5" customHeight="1" x14ac:dyDescent="0.3">
      <c r="A24" s="6"/>
      <c r="B24" s="511"/>
      <c r="C24" s="508" t="s">
        <v>133</v>
      </c>
      <c r="D24" s="45" t="s">
        <v>60</v>
      </c>
      <c r="E24" s="42" t="str">
        <f>'G 3.2'!C7</f>
        <v xml:space="preserve">Robustesse
</v>
      </c>
      <c r="F24" s="118"/>
      <c r="G24" s="116"/>
      <c r="H24" s="95"/>
      <c r="I24" s="249"/>
    </row>
    <row r="25" spans="1:9" ht="22.5" customHeight="1" x14ac:dyDescent="0.3">
      <c r="A25" s="6"/>
      <c r="B25" s="511"/>
      <c r="C25" s="510"/>
      <c r="D25" s="45" t="s">
        <v>61</v>
      </c>
      <c r="E25" s="42" t="str">
        <f>'G 3.2'!C8</f>
        <v xml:space="preserve">Sentiment de sécurité
</v>
      </c>
      <c r="F25" s="118"/>
      <c r="G25" s="116"/>
      <c r="H25" s="95"/>
      <c r="I25" s="249"/>
    </row>
    <row r="26" spans="1:9" x14ac:dyDescent="0.3">
      <c r="D26" s="34"/>
      <c r="E26" s="34"/>
      <c r="F26" s="34"/>
      <c r="G26" s="34"/>
    </row>
  </sheetData>
  <sheetProtection algorithmName="SHA-512" hashValue="/OAxuJ/nhXSc5Cn8IWGfdYIWoZHi1j4rC1acGpr4IlK4mOB7a9+IQIP0LdN62bidXYAb0YljpzG/ASYnIre3qg==" saltValue="QIW5BuAQp4IaBese01dP/w==" spinCount="100000" sheet="1" formatColumns="0" formatRows="0"/>
  <mergeCells count="9">
    <mergeCell ref="C17:C20"/>
    <mergeCell ref="C21:C23"/>
    <mergeCell ref="C24:C25"/>
    <mergeCell ref="B4:B25"/>
    <mergeCell ref="C4:C5"/>
    <mergeCell ref="C6:C8"/>
    <mergeCell ref="C9:C11"/>
    <mergeCell ref="C15:C16"/>
    <mergeCell ref="C12:C13"/>
  </mergeCells>
  <conditionalFormatting sqref="G4:G25">
    <cfRule type="containsText" dxfId="98" priority="2" operator="containsText" text="Basse">
      <formula>NOT(ISERROR(SEARCH("Basse",G4)))</formula>
    </cfRule>
    <cfRule type="containsText" dxfId="96" priority="4" operator="containsText" text="Moyenne">
      <formula>NOT(ISERROR(SEARCH("Moyenne",G4)))</formula>
    </cfRule>
  </conditionalFormatting>
  <conditionalFormatting sqref="H4:H25">
    <cfRule type="colorScale" priority="1">
      <colorScale>
        <cfvo type="num" val="0"/>
        <cfvo type="num" val="1"/>
        <cfvo type="num" val="2"/>
        <color rgb="FFF8696B"/>
        <color rgb="FFFFEB84"/>
        <color rgb="FF63BE7B"/>
      </colorScale>
    </cfRule>
  </conditionalFormatting>
  <dataValidations count="3">
    <dataValidation type="list" allowBlank="1" showInputMessage="1" showErrorMessage="1" sqref="F4:F25" xr:uid="{8024ADD3-337A-4976-98DB-6F8EE259A26D}">
      <formula1>"X"</formula1>
    </dataValidation>
    <dataValidation type="list" allowBlank="1" showInputMessage="1" showErrorMessage="1" sqref="G4:G25" xr:uid="{ECAD0DCA-BE6B-4BBA-9C80-7C9228C6F370}">
      <formula1>"Haute,Moyenne,Basse"</formula1>
    </dataValidation>
    <dataValidation type="list" allowBlank="1" showInputMessage="1" showErrorMessage="1" sqref="H4:H25" xr:uid="{5AA8BA4C-5515-4232-9DCE-657DA73D7863}">
      <formula1>"0,1,2"</formula1>
    </dataValidation>
  </dataValidations>
  <printOptions horizontalCentered="1"/>
  <pageMargins left="0.70866141732283472" right="0.70866141732283472" top="1.1811023622047245" bottom="0.74803149606299213" header="0.31496062992125984" footer="0.31496062992125984"/>
  <pageSetup paperSize="8" scale="90" fitToHeight="0" orientation="portrait" r:id="rId1"/>
  <headerFooter>
    <oddHeader>&amp;L&amp;"Arial Narrow,Normal"&amp;9&amp;K000000Outil d'évalulation v1.1&amp;C&amp;"Arial Narrow,Gras"&amp;14
Applicabilités et cibles du domaine R
&amp;R&amp;"Arial Narrow,Normal"&amp;G</oddHeader>
    <oddFooter>&amp;L&amp;"Arial Narrow,Normal"&amp;8&amp;F&amp;C&amp;"Arial Narrow,Normal"&amp;8&amp;P/&amp;N&amp;R&amp;"Arial Narrow,Normal"&amp;8&amp;D</oddFooter>
  </headerFooter>
  <legacyDrawing r:id="rId2"/>
  <legacyDrawingHF r:id="rId3"/>
  <extLst>
    <ext xmlns:x14="http://schemas.microsoft.com/office/spreadsheetml/2009/9/main" uri="{78C0D931-6437-407d-A8EE-F0AAD7539E65}">
      <x14:conditionalFormattings>
        <x14:conditionalFormatting xmlns:xm="http://schemas.microsoft.com/office/excel/2006/main">
          <x14:cfRule type="containsText" priority="3" operator="containsText" id="{AC9FCC5E-060D-4752-9C8F-A608ABB434A6}">
            <xm:f>NOT(ISERROR(SEARCH("Haute",G4)))</xm:f>
            <xm:f>"Haute"</xm:f>
            <x14:dxf>
              <fill>
                <patternFill>
                  <bgColor theme="9" tint="-0.24994659260841701"/>
                </patternFill>
              </fill>
            </x14:dxf>
          </x14:cfRule>
          <xm:sqref>G4:G25</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E779D-0466-407F-85F2-D1A6C4DBF9B9}">
  <sheetPr codeName="Feuil8">
    <tabColor rgb="FF5CBFD9"/>
    <pageSetUpPr fitToPage="1"/>
  </sheetPr>
  <dimension ref="A1:I26"/>
  <sheetViews>
    <sheetView view="pageLayout" zoomScaleNormal="100" workbookViewId="0">
      <selection activeCell="F4" sqref="F4"/>
    </sheetView>
  </sheetViews>
  <sheetFormatPr baseColWidth="10" defaultColWidth="10.85546875" defaultRowHeight="22.5" customHeight="1" x14ac:dyDescent="0.3"/>
  <cols>
    <col min="1" max="1" width="2.42578125" style="5" customWidth="1"/>
    <col min="2" max="2" width="9" style="16" customWidth="1"/>
    <col min="3" max="3" width="26.5703125" style="16" customWidth="1"/>
    <col min="4" max="4" width="6.7109375" style="32" customWidth="1"/>
    <col min="5" max="5" width="37.42578125" style="32" customWidth="1"/>
    <col min="6" max="6" width="11.85546875" style="32" customWidth="1"/>
    <col min="7" max="7" width="12.42578125" style="32" customWidth="1"/>
    <col min="8" max="8" width="12.28515625" style="16" customWidth="1"/>
    <col min="9" max="9" width="28" style="5" customWidth="1"/>
    <col min="10" max="16384" width="10.85546875" style="5"/>
  </cols>
  <sheetData>
    <row r="1" spans="1:9" ht="22.5" customHeight="1" x14ac:dyDescent="0.3">
      <c r="A1" s="6"/>
    </row>
    <row r="2" spans="1:9" ht="22.5" customHeight="1" x14ac:dyDescent="0.3">
      <c r="A2" s="6"/>
      <c r="B2" s="81"/>
      <c r="C2" s="81"/>
      <c r="D2" s="17"/>
      <c r="E2" s="33"/>
      <c r="F2" s="33"/>
      <c r="G2" s="33"/>
    </row>
    <row r="3" spans="1:9" ht="22.5" customHeight="1" x14ac:dyDescent="0.3">
      <c r="A3" s="6"/>
      <c r="B3" s="17" t="s">
        <v>222</v>
      </c>
      <c r="C3" s="17" t="s">
        <v>116</v>
      </c>
      <c r="D3" s="17"/>
      <c r="E3" s="33"/>
      <c r="F3" s="21" t="s">
        <v>223</v>
      </c>
      <c r="G3" s="21" t="s">
        <v>220</v>
      </c>
      <c r="H3" s="21" t="s">
        <v>152</v>
      </c>
      <c r="I3" s="21" t="s">
        <v>249</v>
      </c>
    </row>
    <row r="4" spans="1:9" ht="22.5" customHeight="1" x14ac:dyDescent="0.3">
      <c r="A4" s="6"/>
      <c r="B4" s="517" t="s">
        <v>2</v>
      </c>
      <c r="C4" s="508" t="s">
        <v>325</v>
      </c>
      <c r="D4" s="46" t="s">
        <v>62</v>
      </c>
      <c r="E4" s="42" t="str">
        <f>'W 1.1'!C7</f>
        <v xml:space="preserve">Coûts du cycle de vie
</v>
      </c>
      <c r="F4" s="118"/>
      <c r="G4" s="116"/>
      <c r="H4" s="95"/>
      <c r="I4" s="248"/>
    </row>
    <row r="5" spans="1:9" ht="22.5" customHeight="1" x14ac:dyDescent="0.3">
      <c r="A5" s="6"/>
      <c r="B5" s="518"/>
      <c r="C5" s="509"/>
      <c r="D5" s="46" t="s">
        <v>63</v>
      </c>
      <c r="E5" s="42" t="str">
        <f>'W 1.1'!C8</f>
        <v xml:space="preserve">Surveillance et entretien
</v>
      </c>
      <c r="F5" s="118"/>
      <c r="G5" s="116"/>
      <c r="H5" s="95"/>
      <c r="I5" s="249"/>
    </row>
    <row r="6" spans="1:9" ht="22.5" customHeight="1" x14ac:dyDescent="0.3">
      <c r="A6" s="6"/>
      <c r="B6" s="518"/>
      <c r="C6" s="510"/>
      <c r="D6" s="46" t="s">
        <v>64</v>
      </c>
      <c r="E6" s="42" t="str">
        <f>'W 1.1'!C9</f>
        <v xml:space="preserve">Analyse économique des risques
</v>
      </c>
      <c r="F6" s="118"/>
      <c r="G6" s="116"/>
      <c r="H6" s="95"/>
      <c r="I6" s="249"/>
    </row>
    <row r="7" spans="1:9" ht="22.5" customHeight="1" x14ac:dyDescent="0.3">
      <c r="A7" s="6"/>
      <c r="B7" s="518"/>
      <c r="C7" s="508" t="s">
        <v>327</v>
      </c>
      <c r="D7" s="46" t="s">
        <v>65</v>
      </c>
      <c r="E7" s="42" t="str">
        <f>'W 1.2'!C7</f>
        <v xml:space="preserve">Capacité d'adaptation
</v>
      </c>
      <c r="F7" s="118"/>
      <c r="G7" s="116"/>
      <c r="H7" s="95"/>
      <c r="I7" s="249"/>
    </row>
    <row r="8" spans="1:9" ht="22.5" customHeight="1" x14ac:dyDescent="0.3">
      <c r="A8" s="6"/>
      <c r="B8" s="518"/>
      <c r="C8" s="510"/>
      <c r="D8" s="46" t="s">
        <v>66</v>
      </c>
      <c r="E8" s="42" t="str">
        <f>'W 1.2'!C8</f>
        <v xml:space="preserve">Démontabilité et réemploi 
</v>
      </c>
      <c r="F8" s="118"/>
      <c r="G8" s="116"/>
      <c r="H8" s="95"/>
      <c r="I8" s="249"/>
    </row>
    <row r="9" spans="1:9" ht="22.5" customHeight="1" x14ac:dyDescent="0.3">
      <c r="A9" s="6"/>
      <c r="B9" s="518"/>
      <c r="C9" s="508" t="s">
        <v>330</v>
      </c>
      <c r="D9" s="46" t="s">
        <v>67</v>
      </c>
      <c r="E9" s="42" t="str">
        <f>'W 2.1'!C7</f>
        <v xml:space="preserve">Analyse des externalités
</v>
      </c>
      <c r="F9" s="118"/>
      <c r="G9" s="116"/>
      <c r="H9" s="95"/>
      <c r="I9" s="249"/>
    </row>
    <row r="10" spans="1:9" ht="22.5" customHeight="1" x14ac:dyDescent="0.3">
      <c r="A10" s="6"/>
      <c r="B10" s="518"/>
      <c r="C10" s="509"/>
      <c r="D10" s="46" t="s">
        <v>68</v>
      </c>
      <c r="E10" s="42" t="str">
        <f>'W 2.1'!C8</f>
        <v xml:space="preserve">Monitoring des externalités
</v>
      </c>
      <c r="F10" s="118"/>
      <c r="G10" s="116"/>
      <c r="H10" s="95"/>
      <c r="I10" s="249"/>
    </row>
    <row r="11" spans="1:9" ht="22.5" customHeight="1" x14ac:dyDescent="0.3">
      <c r="A11" s="6"/>
      <c r="B11" s="518"/>
      <c r="C11" s="510"/>
      <c r="D11" s="46" t="s">
        <v>69</v>
      </c>
      <c r="E11" s="42" t="str">
        <f>'W 2.1'!C9</f>
        <v xml:space="preserve">Effets de synergie
</v>
      </c>
      <c r="F11" s="118"/>
      <c r="G11" s="116"/>
      <c r="H11" s="95"/>
      <c r="I11" s="250"/>
    </row>
    <row r="12" spans="1:9" ht="22.5" customHeight="1" x14ac:dyDescent="0.3">
      <c r="A12" s="6"/>
      <c r="B12" s="518"/>
      <c r="C12" s="508" t="s">
        <v>333</v>
      </c>
      <c r="D12" s="46" t="s">
        <v>70</v>
      </c>
      <c r="E12" s="42" t="str">
        <f>'W 2.2'!C7</f>
        <v xml:space="preserve">Provenance des matériaux
</v>
      </c>
      <c r="F12" s="118"/>
      <c r="G12" s="116"/>
      <c r="H12" s="95"/>
      <c r="I12" s="249"/>
    </row>
    <row r="13" spans="1:9" ht="22.5" customHeight="1" x14ac:dyDescent="0.3">
      <c r="A13" s="6"/>
      <c r="B13" s="518"/>
      <c r="C13" s="509"/>
      <c r="D13" s="46" t="s">
        <v>71</v>
      </c>
      <c r="E13" s="42" t="str">
        <f>'W 2.2'!C8</f>
        <v xml:space="preserve">Ressources en personnel
</v>
      </c>
      <c r="F13" s="118"/>
      <c r="G13" s="116"/>
      <c r="H13" s="95"/>
      <c r="I13" s="249"/>
    </row>
    <row r="14" spans="1:9" ht="22.5" customHeight="1" x14ac:dyDescent="0.3">
      <c r="A14" s="6"/>
      <c r="B14" s="518"/>
      <c r="C14" s="509"/>
      <c r="D14" s="46" t="s">
        <v>72</v>
      </c>
      <c r="E14" s="42" t="str">
        <f>'W 2.2'!C9</f>
        <v xml:space="preserve">Attractivité de la région
</v>
      </c>
      <c r="F14" s="118"/>
      <c r="G14" s="116"/>
      <c r="H14" s="95"/>
      <c r="I14" s="249"/>
    </row>
    <row r="15" spans="1:9" ht="22.5" customHeight="1" x14ac:dyDescent="0.3">
      <c r="A15" s="6"/>
      <c r="B15" s="518"/>
      <c r="C15" s="510"/>
      <c r="D15" s="46" t="s">
        <v>73</v>
      </c>
      <c r="E15" s="42" t="str">
        <f>'W 2.2'!C10</f>
        <v xml:space="preserve">Restrictions d'accès
</v>
      </c>
      <c r="F15" s="118"/>
      <c r="G15" s="116"/>
      <c r="H15" s="95"/>
      <c r="I15" s="249"/>
    </row>
    <row r="16" spans="1:9" ht="22.5" customHeight="1" x14ac:dyDescent="0.3">
      <c r="A16" s="6"/>
      <c r="B16" s="518"/>
      <c r="C16" s="508" t="s">
        <v>337</v>
      </c>
      <c r="D16" s="46" t="s">
        <v>74</v>
      </c>
      <c r="E16" s="42" t="str">
        <f>'W 2.3'!C7</f>
        <v xml:space="preserve">Infrastructures existantes
</v>
      </c>
      <c r="F16" s="118"/>
      <c r="G16" s="116"/>
      <c r="H16" s="95"/>
      <c r="I16" s="249"/>
    </row>
    <row r="17" spans="1:9" ht="22.5" customHeight="1" x14ac:dyDescent="0.3">
      <c r="A17" s="6"/>
      <c r="B17" s="518"/>
      <c r="C17" s="510"/>
      <c r="D17" s="46" t="s">
        <v>75</v>
      </c>
      <c r="E17" s="115" t="str">
        <f>'W 2.3'!C8</f>
        <v xml:space="preserve">Multifonctionnalité
</v>
      </c>
      <c r="F17" s="118"/>
      <c r="G17" s="116"/>
      <c r="H17" s="95"/>
      <c r="I17" s="249"/>
    </row>
    <row r="18" spans="1:9" ht="22.5" customHeight="1" x14ac:dyDescent="0.3">
      <c r="A18" s="6"/>
      <c r="B18" s="518"/>
      <c r="C18" s="508" t="s">
        <v>338</v>
      </c>
      <c r="D18" s="46" t="s">
        <v>76</v>
      </c>
      <c r="E18" s="42" t="str">
        <f>'W 3.1'!C7</f>
        <v xml:space="preserve">Financement à long terme
</v>
      </c>
      <c r="F18" s="118"/>
      <c r="G18" s="116"/>
      <c r="H18" s="95"/>
      <c r="I18" s="249"/>
    </row>
    <row r="19" spans="1:9" ht="22.5" customHeight="1" x14ac:dyDescent="0.3">
      <c r="A19" s="6"/>
      <c r="B19" s="518"/>
      <c r="C19" s="509"/>
      <c r="D19" s="46" t="s">
        <v>77</v>
      </c>
      <c r="E19" s="42" t="str">
        <f>'W 3.1'!C8</f>
        <v xml:space="preserve">Taux de couverture des coûts
</v>
      </c>
      <c r="F19" s="118"/>
      <c r="G19" s="116"/>
      <c r="H19" s="95"/>
      <c r="I19" s="249"/>
    </row>
    <row r="20" spans="1:9" ht="22.5" customHeight="1" x14ac:dyDescent="0.3">
      <c r="A20" s="6"/>
      <c r="B20" s="519"/>
      <c r="C20" s="510"/>
      <c r="D20" s="46" t="s">
        <v>78</v>
      </c>
      <c r="E20" s="42" t="str">
        <f>'W 3.1'!C9</f>
        <v xml:space="preserve">Financement des risques
</v>
      </c>
      <c r="F20" s="118"/>
      <c r="G20" s="116"/>
      <c r="H20" s="95"/>
      <c r="I20" s="249"/>
    </row>
    <row r="21" spans="1:9" ht="22.5" customHeight="1" x14ac:dyDescent="0.3">
      <c r="D21" s="34"/>
      <c r="E21" s="34"/>
      <c r="F21" s="34"/>
      <c r="G21" s="34"/>
      <c r="I21" s="16"/>
    </row>
    <row r="22" spans="1:9" ht="22.5" customHeight="1" x14ac:dyDescent="0.3">
      <c r="I22" s="16"/>
    </row>
    <row r="23" spans="1:9" ht="22.5" customHeight="1" x14ac:dyDescent="0.3">
      <c r="I23" s="16"/>
    </row>
    <row r="24" spans="1:9" ht="22.5" customHeight="1" x14ac:dyDescent="0.3">
      <c r="I24" s="16"/>
    </row>
    <row r="25" spans="1:9" ht="22.5" customHeight="1" x14ac:dyDescent="0.3">
      <c r="I25" s="16"/>
    </row>
    <row r="26" spans="1:9" ht="22.5" customHeight="1" x14ac:dyDescent="0.3">
      <c r="I26" s="16"/>
    </row>
  </sheetData>
  <sheetProtection algorithmName="SHA-512" hashValue="BJKYfLKhGG6NKbt66Z2EsLlCLUKMJKnNUsEHtCBmafnAXsYIw6rClRGiHS+Z7lLNkzVFuLasWUkFY1dxlcR8ig==" saltValue="g7tFdNXIldum+h0Ixilw6w==" spinCount="100000" sheet="1" formatColumns="0" formatRows="0"/>
  <mergeCells count="7">
    <mergeCell ref="B4:B20"/>
    <mergeCell ref="C4:C6"/>
    <mergeCell ref="C7:C8"/>
    <mergeCell ref="C9:C11"/>
    <mergeCell ref="C16:C17"/>
    <mergeCell ref="C18:C20"/>
    <mergeCell ref="C12:C15"/>
  </mergeCells>
  <conditionalFormatting sqref="G4:G20">
    <cfRule type="containsText" dxfId="95" priority="2" operator="containsText" text="Basse">
      <formula>NOT(ISERROR(SEARCH("Basse",G4)))</formula>
    </cfRule>
    <cfRule type="containsText" dxfId="93" priority="4" operator="containsText" text="Moyenne">
      <formula>NOT(ISERROR(SEARCH("Moyenne",G4)))</formula>
    </cfRule>
  </conditionalFormatting>
  <conditionalFormatting sqref="H4:H20">
    <cfRule type="colorScale" priority="1">
      <colorScale>
        <cfvo type="num" val="0"/>
        <cfvo type="num" val="1"/>
        <cfvo type="num" val="2"/>
        <color rgb="FFF8696B"/>
        <color rgb="FFFFEB84"/>
        <color rgb="FF63BE7B"/>
      </colorScale>
    </cfRule>
  </conditionalFormatting>
  <dataValidations count="3">
    <dataValidation type="list" allowBlank="1" showInputMessage="1" showErrorMessage="1" sqref="F4:F20" xr:uid="{D28EC2CB-79E9-4CFA-A4DC-06074E0030E3}">
      <formula1>"X"</formula1>
    </dataValidation>
    <dataValidation type="list" allowBlank="1" showInputMessage="1" showErrorMessage="1" sqref="G4:G20" xr:uid="{EF4AF6E1-42BE-4D5B-94E2-88701D7482D2}">
      <formula1>"Haute,Moyenne,Basse"</formula1>
    </dataValidation>
    <dataValidation type="list" allowBlank="1" showInputMessage="1" showErrorMessage="1" sqref="H4:H20" xr:uid="{746A1B81-0439-44FD-9CE1-F76AF4DA7AFD}">
      <formula1>"0,1,2"</formula1>
    </dataValidation>
  </dataValidations>
  <printOptions horizontalCentered="1"/>
  <pageMargins left="0.70866141732283472" right="0.70866141732283472" top="1.1811023622047245" bottom="0.74803149606299213" header="0.31496062992125984" footer="0.31496062992125984"/>
  <pageSetup paperSize="8" scale="90" fitToHeight="0" orientation="portrait" r:id="rId1"/>
  <headerFooter>
    <oddHeader>&amp;L&amp;"Arial Narrow,Normal"&amp;9&amp;K000000Outil d'évalulation v1.1&amp;C&amp;"Arial Narrow,Gras"&amp;14
Applicabilités et cibles du domaine R
&amp;R&amp;"Arial Narrow,Normal"&amp;G</oddHeader>
    <oddFooter>&amp;L&amp;"Arial Narrow,Normal"&amp;8&amp;F&amp;C&amp;"Arial Narrow,Normal"&amp;8&amp;P/&amp;N&amp;R&amp;"Arial Narrow,Normal"&amp;8&amp;D</oddFooter>
  </headerFooter>
  <legacyDrawing r:id="rId2"/>
  <legacyDrawingHF r:id="rId3"/>
  <extLst>
    <ext xmlns:x14="http://schemas.microsoft.com/office/spreadsheetml/2009/9/main" uri="{78C0D931-6437-407d-A8EE-F0AAD7539E65}">
      <x14:conditionalFormattings>
        <x14:conditionalFormatting xmlns:xm="http://schemas.microsoft.com/office/excel/2006/main">
          <x14:cfRule type="containsText" priority="3" operator="containsText" id="{5595FE3D-FCA0-476D-99B3-AF46327EE593}">
            <xm:f>NOT(ISERROR(SEARCH("Haute",G4)))</xm:f>
            <xm:f>"Haute"</xm:f>
            <x14:dxf>
              <fill>
                <patternFill>
                  <bgColor theme="9" tint="-0.24994659260841701"/>
                </patternFill>
              </fill>
            </x14:dxf>
          </x14:cfRule>
          <xm:sqref>G4:G20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57006-C764-4842-993E-133F43BF174F}">
  <sheetPr codeName="Feuil9">
    <tabColor rgb="FF6CAC34"/>
    <pageSetUpPr fitToPage="1"/>
  </sheetPr>
  <dimension ref="A1:I32"/>
  <sheetViews>
    <sheetView view="pageLayout" zoomScaleNormal="100" workbookViewId="0">
      <selection activeCell="F4" sqref="F4"/>
    </sheetView>
  </sheetViews>
  <sheetFormatPr baseColWidth="10" defaultColWidth="10.85546875" defaultRowHeight="21.75" customHeight="1" x14ac:dyDescent="0.3"/>
  <cols>
    <col min="1" max="1" width="2.42578125" style="5" customWidth="1"/>
    <col min="2" max="2" width="9" style="16" customWidth="1"/>
    <col min="3" max="3" width="26.5703125" style="16" customWidth="1"/>
    <col min="4" max="4" width="6.7109375" style="32" customWidth="1"/>
    <col min="5" max="5" width="37.42578125" style="32" customWidth="1"/>
    <col min="6" max="6" width="11.85546875" style="32" customWidth="1"/>
    <col min="7" max="7" width="12.42578125" style="32" customWidth="1"/>
    <col min="8" max="8" width="12.28515625" style="16" customWidth="1"/>
    <col min="9" max="9" width="28" style="5" customWidth="1"/>
    <col min="10" max="16384" width="10.85546875" style="5"/>
  </cols>
  <sheetData>
    <row r="1" spans="1:9" ht="21.75" customHeight="1" x14ac:dyDescent="0.3">
      <c r="A1" s="6"/>
    </row>
    <row r="2" spans="1:9" ht="21.75" customHeight="1" x14ac:dyDescent="0.3">
      <c r="A2" s="6"/>
      <c r="B2" s="81"/>
      <c r="C2" s="81"/>
      <c r="D2" s="17"/>
      <c r="E2" s="33"/>
      <c r="F2" s="33"/>
      <c r="G2" s="33"/>
    </row>
    <row r="3" spans="1:9" ht="21.75" customHeight="1" x14ac:dyDescent="0.3">
      <c r="A3" s="6"/>
      <c r="B3" s="17" t="s">
        <v>222</v>
      </c>
      <c r="C3" s="17" t="s">
        <v>116</v>
      </c>
      <c r="D3" s="119"/>
      <c r="E3" s="120"/>
      <c r="F3" s="121" t="s">
        <v>223</v>
      </c>
      <c r="G3" s="121" t="s">
        <v>220</v>
      </c>
      <c r="H3" s="121" t="s">
        <v>152</v>
      </c>
      <c r="I3" s="21" t="s">
        <v>249</v>
      </c>
    </row>
    <row r="4" spans="1:9" ht="21.75" customHeight="1" x14ac:dyDescent="0.3">
      <c r="A4" s="6"/>
      <c r="B4" s="520" t="s">
        <v>3</v>
      </c>
      <c r="C4" s="508" t="s">
        <v>270</v>
      </c>
      <c r="D4" s="48" t="s">
        <v>79</v>
      </c>
      <c r="E4" s="161" t="str">
        <f>'U 1.1'!C7</f>
        <v xml:space="preserve">Besoins énergétiques
</v>
      </c>
      <c r="F4" s="118"/>
      <c r="G4" s="116"/>
      <c r="H4" s="95"/>
      <c r="I4" s="248"/>
    </row>
    <row r="5" spans="1:9" ht="21.75" customHeight="1" x14ac:dyDescent="0.3">
      <c r="A5" s="6"/>
      <c r="B5" s="521"/>
      <c r="C5" s="509"/>
      <c r="D5" s="47" t="s">
        <v>80</v>
      </c>
      <c r="E5" s="42" t="str">
        <f>'U 1.1'!C8</f>
        <v xml:space="preserve">Énergies renouvelables
</v>
      </c>
      <c r="F5" s="118"/>
      <c r="G5" s="116"/>
      <c r="H5" s="95"/>
      <c r="I5" s="249"/>
    </row>
    <row r="6" spans="1:9" ht="21.75" customHeight="1" x14ac:dyDescent="0.3">
      <c r="A6" s="6"/>
      <c r="B6" s="521"/>
      <c r="C6" s="510"/>
      <c r="D6" s="47" t="s">
        <v>81</v>
      </c>
      <c r="E6" s="42" t="str">
        <f>'U 1.1'!C9</f>
        <v xml:space="preserve">Monitoring énergétique
</v>
      </c>
      <c r="F6" s="118"/>
      <c r="G6" s="116"/>
      <c r="H6" s="95"/>
      <c r="I6" s="249"/>
    </row>
    <row r="7" spans="1:9" ht="21.75" customHeight="1" x14ac:dyDescent="0.3">
      <c r="A7" s="6"/>
      <c r="B7" s="521"/>
      <c r="C7" s="508" t="s">
        <v>340</v>
      </c>
      <c r="D7" s="47" t="s">
        <v>82</v>
      </c>
      <c r="E7" s="42" t="str">
        <f>'U 1.2'!C7</f>
        <v xml:space="preserve">Utilisation des surfaces
</v>
      </c>
      <c r="F7" s="118"/>
      <c r="G7" s="116"/>
      <c r="H7" s="95"/>
      <c r="I7" s="249"/>
    </row>
    <row r="8" spans="1:9" ht="21.75" customHeight="1" x14ac:dyDescent="0.3">
      <c r="A8" s="6"/>
      <c r="B8" s="521"/>
      <c r="C8" s="510"/>
      <c r="D8" s="47" t="s">
        <v>83</v>
      </c>
      <c r="E8" s="42" t="str">
        <f>'U 1.2'!C8</f>
        <v xml:space="preserve">Gestion du sol
</v>
      </c>
      <c r="F8" s="118"/>
      <c r="G8" s="116"/>
      <c r="H8" s="95"/>
      <c r="I8" s="249"/>
    </row>
    <row r="9" spans="1:9" ht="21.75" customHeight="1" x14ac:dyDescent="0.3">
      <c r="A9" s="6"/>
      <c r="B9" s="521"/>
      <c r="C9" s="508" t="s">
        <v>202</v>
      </c>
      <c r="D9" s="47" t="s">
        <v>84</v>
      </c>
      <c r="E9" s="115" t="str">
        <f>'U 1.3'!C7</f>
        <v xml:space="preserve">Investigation des sites pollués
</v>
      </c>
      <c r="F9" s="118"/>
      <c r="G9" s="116"/>
      <c r="H9" s="95"/>
      <c r="I9" s="249"/>
    </row>
    <row r="10" spans="1:9" ht="21.75" customHeight="1" x14ac:dyDescent="0.3">
      <c r="A10" s="6"/>
      <c r="B10" s="521"/>
      <c r="C10" s="510"/>
      <c r="D10" s="47" t="s">
        <v>85</v>
      </c>
      <c r="E10" s="42" t="str">
        <f>'U 1.3'!C8</f>
        <v xml:space="preserve">Intervention sur un site pollué
</v>
      </c>
      <c r="F10" s="118"/>
      <c r="G10" s="116"/>
      <c r="H10" s="95"/>
      <c r="I10" s="249"/>
    </row>
    <row r="11" spans="1:9" ht="21.75" customHeight="1" x14ac:dyDescent="0.3">
      <c r="A11" s="6"/>
      <c r="B11" s="521"/>
      <c r="C11" s="508" t="s">
        <v>343</v>
      </c>
      <c r="D11" s="47" t="s">
        <v>86</v>
      </c>
      <c r="E11" s="42" t="str">
        <f>'U 1.4'!C7</f>
        <v xml:space="preserve">Déchets non pollués
</v>
      </c>
      <c r="F11" s="118"/>
      <c r="G11" s="116"/>
      <c r="H11" s="95"/>
      <c r="I11" s="250"/>
    </row>
    <row r="12" spans="1:9" ht="21.75" customHeight="1" x14ac:dyDescent="0.3">
      <c r="A12" s="6"/>
      <c r="B12" s="521"/>
      <c r="C12" s="510"/>
      <c r="D12" s="47" t="s">
        <v>87</v>
      </c>
      <c r="E12" s="42" t="str">
        <f>'U 1.4'!C8</f>
        <v xml:space="preserve">Déchets pollués
</v>
      </c>
      <c r="F12" s="118"/>
      <c r="G12" s="116"/>
      <c r="H12" s="95"/>
      <c r="I12" s="249"/>
    </row>
    <row r="13" spans="1:9" ht="21.75" customHeight="1" x14ac:dyDescent="0.3">
      <c r="A13" s="6"/>
      <c r="B13" s="521"/>
      <c r="C13" s="508" t="s">
        <v>344</v>
      </c>
      <c r="D13" s="47" t="s">
        <v>88</v>
      </c>
      <c r="E13" s="42" t="str">
        <f>'U 1.5'!C7</f>
        <v xml:space="preserve">Besoins en matériaux
</v>
      </c>
      <c r="F13" s="118"/>
      <c r="G13" s="116"/>
      <c r="H13" s="95"/>
      <c r="I13" s="249"/>
    </row>
    <row r="14" spans="1:9" ht="21.75" customHeight="1" x14ac:dyDescent="0.3">
      <c r="A14" s="6"/>
      <c r="B14" s="521"/>
      <c r="C14" s="509"/>
      <c r="D14" s="47" t="s">
        <v>89</v>
      </c>
      <c r="E14" s="42" t="str">
        <f>'U 1.5'!C8</f>
        <v xml:space="preserve">Méthodes et produits d'entretien
</v>
      </c>
      <c r="F14" s="118"/>
      <c r="G14" s="116"/>
      <c r="H14" s="95"/>
      <c r="I14" s="249"/>
    </row>
    <row r="15" spans="1:9" ht="21.75" customHeight="1" x14ac:dyDescent="0.3">
      <c r="A15" s="6"/>
      <c r="B15" s="521"/>
      <c r="C15" s="510"/>
      <c r="D15" s="47" t="s">
        <v>90</v>
      </c>
      <c r="E15" s="42" t="str">
        <f>'U 1.5'!C9</f>
        <v xml:space="preserve">Séparabilité
</v>
      </c>
      <c r="F15" s="118"/>
      <c r="G15" s="116"/>
      <c r="H15" s="95"/>
      <c r="I15" s="249"/>
    </row>
    <row r="16" spans="1:9" ht="21.75" customHeight="1" x14ac:dyDescent="0.3">
      <c r="A16" s="6"/>
      <c r="B16" s="521"/>
      <c r="C16" s="508" t="s">
        <v>348</v>
      </c>
      <c r="D16" s="47" t="s">
        <v>91</v>
      </c>
      <c r="E16" s="42" t="str">
        <f>'U 2.1'!C7</f>
        <v xml:space="preserve">Emissions de gaz à effet de serre
</v>
      </c>
      <c r="F16" s="118"/>
      <c r="G16" s="116"/>
      <c r="H16" s="95"/>
      <c r="I16" s="249"/>
    </row>
    <row r="17" spans="1:9" ht="21.75" customHeight="1" x14ac:dyDescent="0.3">
      <c r="A17" s="6"/>
      <c r="B17" s="521"/>
      <c r="C17" s="509"/>
      <c r="D17" s="47" t="s">
        <v>92</v>
      </c>
      <c r="E17" s="42" t="str">
        <f>'U 2.1'!C8</f>
        <v xml:space="preserve">Compensation carbone
</v>
      </c>
      <c r="F17" s="118"/>
      <c r="G17" s="116"/>
      <c r="H17" s="95"/>
      <c r="I17" s="249"/>
    </row>
    <row r="18" spans="1:9" ht="21.75" customHeight="1" x14ac:dyDescent="0.3">
      <c r="A18" s="6"/>
      <c r="B18" s="521"/>
      <c r="C18" s="510"/>
      <c r="D18" s="47" t="s">
        <v>93</v>
      </c>
      <c r="E18" s="42" t="str">
        <f>'U 2.1'!C9</f>
        <v xml:space="preserve">Microclimat
</v>
      </c>
      <c r="F18" s="118"/>
      <c r="G18" s="116"/>
      <c r="H18" s="95"/>
      <c r="I18" s="249"/>
    </row>
    <row r="19" spans="1:9" ht="21.75" customHeight="1" x14ac:dyDescent="0.3">
      <c r="A19" s="6"/>
      <c r="B19" s="521"/>
      <c r="C19" s="508" t="s">
        <v>221</v>
      </c>
      <c r="D19" s="47" t="s">
        <v>94</v>
      </c>
      <c r="E19" s="42" t="str">
        <f>'U 2.2'!C7</f>
        <v>Polluants atmosphériques et odeurs</v>
      </c>
      <c r="F19" s="118"/>
      <c r="G19" s="116"/>
      <c r="H19" s="95"/>
      <c r="I19" s="249"/>
    </row>
    <row r="20" spans="1:9" ht="21.75" customHeight="1" x14ac:dyDescent="0.3">
      <c r="A20" s="6"/>
      <c r="B20" s="521"/>
      <c r="C20" s="509"/>
      <c r="D20" s="47" t="s">
        <v>95</v>
      </c>
      <c r="E20" s="42" t="str">
        <f>'U 2.2'!C8</f>
        <v xml:space="preserve">Bruit et vibrations
</v>
      </c>
      <c r="F20" s="118"/>
      <c r="G20" s="116"/>
      <c r="H20" s="95"/>
      <c r="I20" s="249"/>
    </row>
    <row r="21" spans="1:9" ht="21.75" customHeight="1" x14ac:dyDescent="0.3">
      <c r="A21" s="6"/>
      <c r="B21" s="521"/>
      <c r="C21" s="509"/>
      <c r="D21" s="47" t="s">
        <v>96</v>
      </c>
      <c r="E21" s="42" t="str">
        <f>'U 2.2'!C9</f>
        <v xml:space="preserve">Rayonnement non ionisant
</v>
      </c>
      <c r="F21" s="118"/>
      <c r="G21" s="116"/>
      <c r="H21" s="95"/>
      <c r="I21" s="249"/>
    </row>
    <row r="22" spans="1:9" ht="21.75" customHeight="1" x14ac:dyDescent="0.3">
      <c r="A22" s="6"/>
      <c r="B22" s="521"/>
      <c r="C22" s="510"/>
      <c r="D22" s="47" t="s">
        <v>107</v>
      </c>
      <c r="E22" s="42" t="str">
        <f>'U 2.2'!C10</f>
        <v xml:space="preserve">Chaleur et lumière
</v>
      </c>
      <c r="F22" s="118"/>
      <c r="G22" s="116"/>
      <c r="H22" s="95"/>
      <c r="I22" s="249"/>
    </row>
    <row r="23" spans="1:9" ht="21.75" customHeight="1" x14ac:dyDescent="0.3">
      <c r="A23" s="6"/>
      <c r="B23" s="521"/>
      <c r="C23" s="508" t="s">
        <v>353</v>
      </c>
      <c r="D23" s="47" t="s">
        <v>97</v>
      </c>
      <c r="E23" s="42" t="str">
        <f>'U 2.3'!C7</f>
        <v xml:space="preserve">Qualité des eaux
</v>
      </c>
      <c r="F23" s="118"/>
      <c r="G23" s="116"/>
      <c r="H23" s="95"/>
      <c r="I23" s="248"/>
    </row>
    <row r="24" spans="1:9" ht="21.75" customHeight="1" x14ac:dyDescent="0.3">
      <c r="A24" s="6"/>
      <c r="B24" s="521"/>
      <c r="C24" s="509"/>
      <c r="D24" s="47" t="s">
        <v>98</v>
      </c>
      <c r="E24" s="42" t="str">
        <f>'U 2.3'!C8</f>
        <v xml:space="preserve">Cycle hydrologique
</v>
      </c>
      <c r="F24" s="118"/>
      <c r="G24" s="116"/>
      <c r="H24" s="95"/>
      <c r="I24" s="248"/>
    </row>
    <row r="25" spans="1:9" ht="21.75" customHeight="1" x14ac:dyDescent="0.3">
      <c r="A25" s="6"/>
      <c r="B25" s="521"/>
      <c r="C25" s="510"/>
      <c r="D25" s="47" t="s">
        <v>99</v>
      </c>
      <c r="E25" s="42" t="str">
        <f>'U 2.3'!C9</f>
        <v xml:space="preserve">Besoins en eau
</v>
      </c>
      <c r="F25" s="118"/>
      <c r="G25" s="116"/>
      <c r="H25" s="95"/>
      <c r="I25" s="248"/>
    </row>
    <row r="26" spans="1:9" ht="21.75" customHeight="1" x14ac:dyDescent="0.3">
      <c r="A26" s="6"/>
      <c r="B26" s="521"/>
      <c r="C26" s="508" t="s">
        <v>354</v>
      </c>
      <c r="D26" s="47" t="s">
        <v>100</v>
      </c>
      <c r="E26" s="42" t="str">
        <f>'U 2.4'!C7</f>
        <v xml:space="preserve">Milieux naturels et biodiversité
</v>
      </c>
      <c r="F26" s="118"/>
      <c r="G26" s="116"/>
      <c r="H26" s="95"/>
      <c r="I26" s="248"/>
    </row>
    <row r="27" spans="1:9" ht="21.75" customHeight="1" x14ac:dyDescent="0.3">
      <c r="A27" s="6"/>
      <c r="B27" s="521"/>
      <c r="C27" s="509"/>
      <c r="D27" s="47" t="s">
        <v>101</v>
      </c>
      <c r="E27" s="42" t="str">
        <f>'U 2.4'!C8</f>
        <v xml:space="preserve">Mise en réseau des milieux
</v>
      </c>
      <c r="F27" s="118"/>
      <c r="G27" s="116"/>
      <c r="H27" s="95"/>
      <c r="I27" s="249"/>
    </row>
    <row r="28" spans="1:9" ht="21.75" customHeight="1" x14ac:dyDescent="0.3">
      <c r="A28" s="6"/>
      <c r="B28" s="521"/>
      <c r="C28" s="510"/>
      <c r="D28" s="47" t="s">
        <v>102</v>
      </c>
      <c r="E28" s="42" t="str">
        <f>'U 2.4'!C9</f>
        <v xml:space="preserve">Espèces exotiques envahissantes
</v>
      </c>
      <c r="F28" s="118"/>
      <c r="G28" s="116"/>
      <c r="H28" s="95"/>
      <c r="I28" s="249"/>
    </row>
    <row r="29" spans="1:9" ht="21.75" customHeight="1" x14ac:dyDescent="0.3">
      <c r="A29" s="6"/>
      <c r="B29" s="521"/>
      <c r="C29" s="508" t="s">
        <v>144</v>
      </c>
      <c r="D29" s="47" t="s">
        <v>103</v>
      </c>
      <c r="E29" s="42" t="str">
        <f>'U 3.1'!C7</f>
        <v xml:space="preserve">Risques liés aux dangers naturels
</v>
      </c>
      <c r="F29" s="118"/>
      <c r="G29" s="116"/>
      <c r="H29" s="95"/>
      <c r="I29" s="249"/>
    </row>
    <row r="30" spans="1:9" ht="21.75" customHeight="1" x14ac:dyDescent="0.3">
      <c r="A30" s="6"/>
      <c r="B30" s="521"/>
      <c r="C30" s="510"/>
      <c r="D30" s="47" t="s">
        <v>104</v>
      </c>
      <c r="E30" s="42" t="str">
        <f>'U 3.1'!C8</f>
        <v>Influence des changements climatiques</v>
      </c>
      <c r="F30" s="118"/>
      <c r="G30" s="116"/>
      <c r="H30" s="95"/>
      <c r="I30" s="249"/>
    </row>
    <row r="31" spans="1:9" ht="21.75" customHeight="1" x14ac:dyDescent="0.3">
      <c r="A31" s="6"/>
      <c r="B31" s="522"/>
      <c r="C31" s="43" t="s">
        <v>174</v>
      </c>
      <c r="D31" s="47" t="s">
        <v>105</v>
      </c>
      <c r="E31" s="42" t="str">
        <f>'U 3.2'!C7</f>
        <v>Accidents majeurs et marchandises dangereuses</v>
      </c>
      <c r="F31" s="118"/>
      <c r="G31" s="116"/>
      <c r="H31" s="95"/>
      <c r="I31" s="249"/>
    </row>
    <row r="32" spans="1:9" ht="21.75" customHeight="1" x14ac:dyDescent="0.3">
      <c r="D32" s="34"/>
      <c r="E32" s="34"/>
      <c r="F32" s="34"/>
      <c r="G32" s="34"/>
    </row>
  </sheetData>
  <sheetProtection algorithmName="SHA-512" hashValue="KcLsRjPBp5+H4yy3BDNOxiZQch4GaewkAO+iUC/yEAqy9H1nihICcww7khIvg1cz2qjXA18DnKWOoqFq9HR2rw==" saltValue="eIIkpmMKDZo4WjsqIwnWRw==" spinCount="100000" sheet="1" formatColumns="0" formatRows="0"/>
  <mergeCells count="11">
    <mergeCell ref="C29:C30"/>
    <mergeCell ref="B4:B31"/>
    <mergeCell ref="C4:C6"/>
    <mergeCell ref="C7:C8"/>
    <mergeCell ref="C9:C10"/>
    <mergeCell ref="C13:C15"/>
    <mergeCell ref="C16:C18"/>
    <mergeCell ref="C19:C22"/>
    <mergeCell ref="C23:C25"/>
    <mergeCell ref="C26:C28"/>
    <mergeCell ref="C11:C12"/>
  </mergeCells>
  <conditionalFormatting sqref="G4:G31">
    <cfRule type="containsText" dxfId="92" priority="6" operator="containsText" text="Basse">
      <formula>NOT(ISERROR(SEARCH("Basse",G4)))</formula>
    </cfRule>
    <cfRule type="containsText" dxfId="90" priority="8" operator="containsText" text="Moyenne">
      <formula>NOT(ISERROR(SEARCH("Moyenne",G4)))</formula>
    </cfRule>
  </conditionalFormatting>
  <conditionalFormatting sqref="H4:H31">
    <cfRule type="colorScale" priority="1">
      <colorScale>
        <cfvo type="num" val="0"/>
        <cfvo type="num" val="1"/>
        <cfvo type="num" val="2"/>
        <color rgb="FFF8696B"/>
        <color rgb="FFFFEB84"/>
        <color rgb="FF63BE7B"/>
      </colorScale>
    </cfRule>
  </conditionalFormatting>
  <dataValidations count="3">
    <dataValidation type="list" allowBlank="1" showInputMessage="1" showErrorMessage="1" sqref="F4:F31" xr:uid="{3ECCBD34-68CC-4C46-9399-A9A4BF0EC22D}">
      <formula1>"X"</formula1>
    </dataValidation>
    <dataValidation type="list" allowBlank="1" showInputMessage="1" showErrorMessage="1" sqref="G4:G31" xr:uid="{5E4576A7-A6B1-49D6-9806-5CA7A0A875BD}">
      <formula1>"Haute,Moyenne,Basse"</formula1>
    </dataValidation>
    <dataValidation type="list" allowBlank="1" showInputMessage="1" showErrorMessage="1" sqref="H4:H31" xr:uid="{5F692FB2-FEAE-4C68-9172-576A2422D6DC}">
      <formula1>"0,1,2"</formula1>
    </dataValidation>
  </dataValidations>
  <printOptions horizontalCentered="1"/>
  <pageMargins left="0.70866141732283472" right="0.70866141732283472" top="1.1811023622047245" bottom="0.74803149606299213" header="0.31496062992125984" footer="0.31496062992125984"/>
  <pageSetup paperSize="8" scale="90" fitToHeight="0" orientation="portrait" r:id="rId1"/>
  <headerFooter>
    <oddHeader>&amp;L&amp;"Arial Narrow,Normal"&amp;9&amp;K000000Outil d'évalulation v1.1&amp;C&amp;"Arial Narrow,Gras"&amp;14
Applicabilités et cibles du domaine R
&amp;R&amp;"Arial Narrow,Normal"&amp;G</oddHeader>
    <oddFooter>&amp;L&amp;"Arial Narrow,Normal"&amp;8&amp;F&amp;C&amp;"Arial Narrow,Normal"&amp;8&amp;P/&amp;N&amp;R&amp;"Arial Narrow,Normal"&amp;8&amp;D</oddFooter>
  </headerFooter>
  <legacyDrawing r:id="rId2"/>
  <legacyDrawingHF r:id="rId3"/>
  <extLst>
    <ext xmlns:x14="http://schemas.microsoft.com/office/spreadsheetml/2009/9/main" uri="{78C0D931-6437-407d-A8EE-F0AAD7539E65}">
      <x14:conditionalFormattings>
        <x14:conditionalFormatting xmlns:xm="http://schemas.microsoft.com/office/excel/2006/main">
          <x14:cfRule type="containsText" priority="7" operator="containsText" id="{B0F213B0-C8E7-4C90-90F0-25F5700C3184}">
            <xm:f>NOT(ISERROR(SEARCH("Haute",G4)))</xm:f>
            <xm:f>"Haute"</xm:f>
            <x14:dxf>
              <fill>
                <patternFill>
                  <bgColor theme="9" tint="-0.24994659260841701"/>
                </patternFill>
              </fill>
            </x14:dxf>
          </x14:cfRule>
          <xm:sqref>G4:G31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4">
    <tabColor rgb="FFFFFF00"/>
  </sheetPr>
  <dimension ref="A1:W45"/>
  <sheetViews>
    <sheetView view="pageLayout" zoomScaleNormal="145" workbookViewId="0">
      <selection activeCell="O19" sqref="O19"/>
    </sheetView>
  </sheetViews>
  <sheetFormatPr baseColWidth="10" defaultColWidth="10.85546875" defaultRowHeight="16.5" x14ac:dyDescent="0.3"/>
  <cols>
    <col min="1" max="1" width="2.42578125" style="165" customWidth="1"/>
    <col min="2" max="2" width="2.85546875" style="165" customWidth="1"/>
    <col min="3" max="3" width="12.42578125" style="165" customWidth="1"/>
    <col min="4" max="4" width="4.42578125" style="165" customWidth="1"/>
    <col min="5" max="5" width="19.42578125" style="165" customWidth="1"/>
    <col min="6" max="6" width="7.28515625" style="165" customWidth="1"/>
    <col min="7" max="7" width="43.140625" style="165" customWidth="1"/>
    <col min="8" max="8" width="8.85546875" style="255" customWidth="1"/>
    <col min="9" max="9" width="11.28515625" style="255" customWidth="1"/>
    <col min="10" max="13" width="3.42578125" style="255" customWidth="1"/>
    <col min="14" max="14" width="5.85546875" style="255" customWidth="1"/>
    <col min="15" max="15" width="19.28515625" style="255" customWidth="1"/>
    <col min="16" max="16" width="10.140625" style="165" customWidth="1"/>
    <col min="17" max="17" width="4.42578125" style="165" customWidth="1"/>
    <col min="18" max="18" width="15.42578125" style="165" customWidth="1"/>
    <col min="19" max="19" width="3.85546875" style="165" customWidth="1"/>
    <col min="20" max="20" width="9.140625" style="165" customWidth="1"/>
    <col min="21" max="21" width="8.85546875" style="165" customWidth="1"/>
    <col min="22" max="16384" width="10.85546875" style="165"/>
  </cols>
  <sheetData>
    <row r="1" spans="1:23" x14ac:dyDescent="0.3">
      <c r="A1" s="6"/>
      <c r="B1" s="258" t="s">
        <v>109</v>
      </c>
      <c r="C1" s="5"/>
      <c r="D1" s="5"/>
      <c r="E1" s="5"/>
      <c r="F1" s="5"/>
      <c r="G1" s="5"/>
      <c r="H1" s="10"/>
      <c r="I1" s="10"/>
      <c r="J1" s="10"/>
      <c r="K1" s="10"/>
      <c r="L1" s="10"/>
      <c r="M1" s="10"/>
      <c r="N1" s="10"/>
      <c r="O1" s="10"/>
      <c r="P1" s="5"/>
      <c r="Q1" s="5"/>
      <c r="R1" s="5"/>
      <c r="S1" s="5"/>
      <c r="T1" s="5"/>
      <c r="U1" s="5"/>
      <c r="V1" s="5"/>
      <c r="W1" s="5"/>
    </row>
    <row r="2" spans="1:23" ht="16.5" customHeight="1" x14ac:dyDescent="0.3">
      <c r="A2" s="6"/>
      <c r="B2" s="555" t="s">
        <v>210</v>
      </c>
      <c r="C2" s="555"/>
      <c r="D2" s="555"/>
      <c r="E2" s="555"/>
      <c r="F2" s="555"/>
      <c r="G2" s="555"/>
      <c r="H2" s="555"/>
      <c r="I2" s="555"/>
      <c r="J2" s="555"/>
      <c r="K2" s="555"/>
      <c r="L2" s="555"/>
      <c r="M2" s="555"/>
      <c r="N2" s="555"/>
      <c r="O2" s="10"/>
      <c r="P2" s="5"/>
      <c r="Q2" s="5"/>
      <c r="R2" s="5"/>
      <c r="S2" s="5"/>
      <c r="T2" s="5"/>
      <c r="U2" s="5"/>
      <c r="V2" s="5"/>
      <c r="W2" s="5"/>
    </row>
    <row r="3" spans="1:23" x14ac:dyDescent="0.3">
      <c r="A3" s="6"/>
      <c r="B3" s="555"/>
      <c r="C3" s="555"/>
      <c r="D3" s="555"/>
      <c r="E3" s="555"/>
      <c r="F3" s="555"/>
      <c r="G3" s="555"/>
      <c r="H3" s="555"/>
      <c r="I3" s="555"/>
      <c r="J3" s="555"/>
      <c r="K3" s="555"/>
      <c r="L3" s="555"/>
      <c r="M3" s="555"/>
      <c r="N3" s="555"/>
      <c r="O3" s="10"/>
      <c r="P3" s="5"/>
      <c r="Q3" s="5"/>
      <c r="R3" s="5"/>
      <c r="S3" s="5"/>
      <c r="T3" s="5"/>
      <c r="U3" s="5"/>
      <c r="V3" s="5"/>
      <c r="W3" s="5"/>
    </row>
    <row r="4" spans="1:23" ht="25.5" customHeight="1" x14ac:dyDescent="0.3">
      <c r="A4" s="6"/>
      <c r="B4" s="555"/>
      <c r="C4" s="555"/>
      <c r="D4" s="555"/>
      <c r="E4" s="555"/>
      <c r="F4" s="555"/>
      <c r="G4" s="555"/>
      <c r="H4" s="555"/>
      <c r="I4" s="555"/>
      <c r="J4" s="555"/>
      <c r="K4" s="555"/>
      <c r="L4" s="555"/>
      <c r="M4" s="555"/>
      <c r="N4" s="555"/>
      <c r="O4" s="10"/>
      <c r="P4" s="5"/>
      <c r="Q4" s="5"/>
      <c r="R4" s="5"/>
      <c r="S4" s="5"/>
      <c r="T4" s="5"/>
      <c r="U4" s="259"/>
      <c r="V4" s="260" t="s">
        <v>203</v>
      </c>
      <c r="W4" s="5"/>
    </row>
    <row r="5" spans="1:23" ht="6.75" customHeight="1" thickBot="1" x14ac:dyDescent="0.35">
      <c r="A5" s="6"/>
      <c r="B5" s="5"/>
      <c r="C5" s="5"/>
      <c r="D5" s="5"/>
      <c r="E5" s="5"/>
      <c r="F5" s="5"/>
      <c r="G5" s="5"/>
      <c r="H5" s="10"/>
      <c r="I5" s="10"/>
      <c r="J5" s="10"/>
      <c r="K5" s="10"/>
      <c r="L5" s="10"/>
      <c r="M5" s="10"/>
      <c r="N5" s="10"/>
      <c r="O5" s="10"/>
      <c r="P5" s="5"/>
      <c r="Q5" s="5"/>
      <c r="R5" s="5"/>
      <c r="S5" s="5"/>
      <c r="T5" s="5"/>
      <c r="U5" s="259"/>
      <c r="V5" s="5"/>
      <c r="W5" s="5"/>
    </row>
    <row r="6" spans="1:23" ht="15.75" customHeight="1" x14ac:dyDescent="0.3">
      <c r="A6" s="6"/>
      <c r="B6" s="527" t="s">
        <v>114</v>
      </c>
      <c r="C6" s="523"/>
      <c r="D6" s="523" t="s">
        <v>115</v>
      </c>
      <c r="E6" s="523"/>
      <c r="F6" s="523" t="s">
        <v>116</v>
      </c>
      <c r="G6" s="524"/>
      <c r="H6" s="567" t="s">
        <v>117</v>
      </c>
      <c r="I6" s="568"/>
      <c r="J6" s="261" t="s">
        <v>120</v>
      </c>
      <c r="K6" s="262"/>
      <c r="L6" s="262"/>
      <c r="M6" s="262"/>
      <c r="N6" s="263"/>
      <c r="O6" s="264" t="s">
        <v>121</v>
      </c>
      <c r="P6" s="265" t="s">
        <v>123</v>
      </c>
      <c r="Q6" s="6"/>
      <c r="R6" s="6"/>
      <c r="S6" s="6"/>
      <c r="T6" s="6"/>
      <c r="U6" s="259"/>
      <c r="V6" s="5"/>
      <c r="W6" s="5"/>
    </row>
    <row r="7" spans="1:23" ht="15.75" customHeight="1" thickBot="1" x14ac:dyDescent="0.35">
      <c r="A7" s="6"/>
      <c r="B7" s="528"/>
      <c r="C7" s="525"/>
      <c r="D7" s="525"/>
      <c r="E7" s="525"/>
      <c r="F7" s="525"/>
      <c r="G7" s="526"/>
      <c r="H7" s="266" t="s">
        <v>118</v>
      </c>
      <c r="I7" s="267" t="s">
        <v>119</v>
      </c>
      <c r="J7" s="81">
        <v>1</v>
      </c>
      <c r="K7" s="268">
        <v>2</v>
      </c>
      <c r="L7" s="268">
        <v>3</v>
      </c>
      <c r="M7" s="268">
        <v>4</v>
      </c>
      <c r="N7" s="269" t="s">
        <v>106</v>
      </c>
      <c r="O7" s="270" t="s">
        <v>122</v>
      </c>
      <c r="P7" s="271" t="s">
        <v>114</v>
      </c>
      <c r="Q7" s="6"/>
      <c r="R7" s="6"/>
      <c r="S7" s="6"/>
      <c r="T7" s="6"/>
      <c r="U7" s="21" t="s">
        <v>190</v>
      </c>
      <c r="V7" s="272" t="e">
        <v>#N/A</v>
      </c>
      <c r="W7" s="273" t="s">
        <v>204</v>
      </c>
    </row>
    <row r="8" spans="1:23" ht="15" customHeight="1" thickBot="1" x14ac:dyDescent="0.35">
      <c r="A8" s="6"/>
      <c r="B8" s="529" t="s">
        <v>294</v>
      </c>
      <c r="C8" s="532" t="s">
        <v>356</v>
      </c>
      <c r="D8" s="535" t="s">
        <v>357</v>
      </c>
      <c r="E8" s="535" t="s">
        <v>356</v>
      </c>
      <c r="F8" s="102" t="s">
        <v>305</v>
      </c>
      <c r="G8" s="105" t="s">
        <v>389</v>
      </c>
      <c r="H8" s="274">
        <f>SUMIF(J8:M8,1,J8:M8)+SUMIF(J8:M8,2,J8:M8)</f>
        <v>0</v>
      </c>
      <c r="I8" s="275">
        <f>COUNT(J8:M8)*2</f>
        <v>0</v>
      </c>
      <c r="J8" s="276" t="e">
        <f>Liste_pour_graphique!M4</f>
        <v>#N/A</v>
      </c>
      <c r="K8" s="277" t="e">
        <f>Liste_pour_graphique!M5</f>
        <v>#N/A</v>
      </c>
      <c r="L8" s="277" t="e">
        <f>Liste_pour_graphique!M6</f>
        <v>#N/A</v>
      </c>
      <c r="M8" s="278"/>
      <c r="N8" s="20" t="e">
        <f>IF((I8/2)&gt;0,(_xlfn.IFNA(J8,0)+_xlfn.IFNA(K8,0)+_xlfn.IFNA(L8,0)+_xlfn.IFNA(M8,0))/(I8/2),NA())</f>
        <v>#N/A</v>
      </c>
      <c r="O8" s="7" t="e">
        <f>IF(N8&gt;0,N8/2,IF(ISNA(N8),NA(),0))</f>
        <v>#N/A</v>
      </c>
      <c r="P8" s="577" t="e">
        <f>(SUM(H8:H10)/SUM(I8:I10))*2</f>
        <v>#DIV/0!</v>
      </c>
      <c r="Q8" s="6"/>
      <c r="R8" s="555" t="s">
        <v>212</v>
      </c>
      <c r="S8" s="555"/>
      <c r="T8" s="555"/>
      <c r="U8" s="279" t="e">
        <f>Liste_pour_graphique!P4</f>
        <v>#N/A</v>
      </c>
      <c r="V8" s="280">
        <f>IF(ISNA(N8),2,NA())</f>
        <v>2</v>
      </c>
      <c r="W8" s="574" t="e">
        <f>Liste_pour_graphique!U4</f>
        <v>#DIV/0!</v>
      </c>
    </row>
    <row r="9" spans="1:23" ht="16.5" customHeight="1" thickBot="1" x14ac:dyDescent="0.35">
      <c r="A9" s="6"/>
      <c r="B9" s="530"/>
      <c r="C9" s="533"/>
      <c r="D9" s="536"/>
      <c r="E9" s="536"/>
      <c r="F9" s="103" t="s">
        <v>304</v>
      </c>
      <c r="G9" s="105" t="s">
        <v>307</v>
      </c>
      <c r="H9" s="281">
        <f t="shared" ref="H9:H36" si="0">SUMIF(J9:M9,1,J9:M9)+SUMIF(J9:M9,2,J9:M9)</f>
        <v>0</v>
      </c>
      <c r="I9" s="282">
        <f t="shared" ref="I9:I36" si="1">COUNT(J9:M9)*2</f>
        <v>0</v>
      </c>
      <c r="J9" s="283" t="e">
        <f>Liste_pour_graphique!M7</f>
        <v>#N/A</v>
      </c>
      <c r="K9" s="284" t="e">
        <f>Liste_pour_graphique!M8</f>
        <v>#N/A</v>
      </c>
      <c r="L9" s="284" t="e">
        <f>Liste_pour_graphique!M9</f>
        <v>#N/A</v>
      </c>
      <c r="M9" s="285"/>
      <c r="N9" s="22" t="e">
        <f t="shared" ref="N9:N36" si="2">IF((I9/2)&gt;0,(_xlfn.IFNA(J9,0)+_xlfn.IFNA(K9,0)+_xlfn.IFNA(L9,0)+_xlfn.IFNA(M9,0))/(I9/2),NA())</f>
        <v>#N/A</v>
      </c>
      <c r="O9" s="8" t="e">
        <f t="shared" ref="O9:O36" si="3">IF(N9&gt;0,N9/2,IF(ISNA(N9),NA(),0))</f>
        <v>#N/A</v>
      </c>
      <c r="P9" s="578"/>
      <c r="Q9" s="6"/>
      <c r="R9" s="598"/>
      <c r="S9" s="598"/>
      <c r="T9" s="598"/>
      <c r="U9" s="279" t="e">
        <f>Liste_pour_graphique!P7</f>
        <v>#N/A</v>
      </c>
      <c r="V9" s="280">
        <f t="shared" ref="V9:V36" si="4">IF(ISNA(N9),2,NA())</f>
        <v>2</v>
      </c>
      <c r="W9" s="574"/>
    </row>
    <row r="10" spans="1:23" ht="17.25" thickBot="1" x14ac:dyDescent="0.35">
      <c r="A10" s="6"/>
      <c r="B10" s="531"/>
      <c r="C10" s="534"/>
      <c r="D10" s="537"/>
      <c r="E10" s="537"/>
      <c r="F10" s="104" t="s">
        <v>306</v>
      </c>
      <c r="G10" s="105" t="s">
        <v>124</v>
      </c>
      <c r="H10" s="286">
        <f t="shared" si="0"/>
        <v>0</v>
      </c>
      <c r="I10" s="287">
        <f t="shared" si="1"/>
        <v>0</v>
      </c>
      <c r="J10" s="288" t="e">
        <f>Liste_pour_graphique!M10</f>
        <v>#N/A</v>
      </c>
      <c r="K10" s="289" t="e">
        <f>Liste_pour_graphique!M11</f>
        <v>#N/A</v>
      </c>
      <c r="L10" s="290"/>
      <c r="M10" s="290"/>
      <c r="N10" s="23" t="e">
        <f t="shared" si="2"/>
        <v>#N/A</v>
      </c>
      <c r="O10" s="9" t="e">
        <f t="shared" si="3"/>
        <v>#N/A</v>
      </c>
      <c r="P10" s="579"/>
      <c r="Q10" s="6"/>
      <c r="R10" s="582" t="s">
        <v>145</v>
      </c>
      <c r="S10" s="583"/>
      <c r="T10" s="291">
        <f>COUNTIF(J8:M36,0)</f>
        <v>0</v>
      </c>
      <c r="U10" s="279" t="e">
        <f>Liste_pour_graphique!P10</f>
        <v>#N/A</v>
      </c>
      <c r="V10" s="280">
        <f t="shared" si="4"/>
        <v>2</v>
      </c>
      <c r="W10" s="574"/>
    </row>
    <row r="11" spans="1:23" ht="16.5" customHeight="1" x14ac:dyDescent="0.3">
      <c r="A11" s="6"/>
      <c r="B11" s="538" t="s">
        <v>1</v>
      </c>
      <c r="C11" s="540" t="s">
        <v>125</v>
      </c>
      <c r="D11" s="540" t="s">
        <v>4</v>
      </c>
      <c r="E11" s="540" t="s">
        <v>126</v>
      </c>
      <c r="F11" s="106" t="s">
        <v>11</v>
      </c>
      <c r="G11" s="101" t="s">
        <v>308</v>
      </c>
      <c r="H11" s="274">
        <f t="shared" si="0"/>
        <v>0</v>
      </c>
      <c r="I11" s="275">
        <f t="shared" si="1"/>
        <v>0</v>
      </c>
      <c r="J11" s="292" t="e">
        <f>Liste_pour_graphique!M12</f>
        <v>#N/A</v>
      </c>
      <c r="K11" s="293" t="e">
        <f>Liste_pour_graphique!M13</f>
        <v>#N/A</v>
      </c>
      <c r="L11" s="278"/>
      <c r="M11" s="278"/>
      <c r="N11" s="20" t="e">
        <f t="shared" si="2"/>
        <v>#N/A</v>
      </c>
      <c r="O11" s="7" t="e">
        <f t="shared" si="3"/>
        <v>#N/A</v>
      </c>
      <c r="P11" s="577" t="e">
        <f>(SUM(H11:H19)/SUM(I11:I19))*2</f>
        <v>#DIV/0!</v>
      </c>
      <c r="Q11" s="6"/>
      <c r="R11" s="584"/>
      <c r="S11" s="585"/>
      <c r="T11" s="83" t="str">
        <f>CONCATENATE("(", ROUND(100*(T10/76),0),"%)")</f>
        <v>(0%)</v>
      </c>
      <c r="U11" s="279" t="e">
        <f>Liste_pour_graphique!P12</f>
        <v>#N/A</v>
      </c>
      <c r="V11" s="280">
        <f t="shared" si="4"/>
        <v>2</v>
      </c>
      <c r="W11" s="574" t="e">
        <f>Liste_pour_graphique!U12</f>
        <v>#DIV/0!</v>
      </c>
    </row>
    <row r="12" spans="1:23" x14ac:dyDescent="0.3">
      <c r="A12" s="6"/>
      <c r="B12" s="539"/>
      <c r="C12" s="541"/>
      <c r="D12" s="541" t="e">
        <v>#VALUE!</v>
      </c>
      <c r="E12" s="541"/>
      <c r="F12" s="108" t="s">
        <v>12</v>
      </c>
      <c r="G12" s="101" t="s">
        <v>128</v>
      </c>
      <c r="H12" s="281">
        <f t="shared" si="0"/>
        <v>0</v>
      </c>
      <c r="I12" s="282">
        <f t="shared" si="1"/>
        <v>0</v>
      </c>
      <c r="J12" s="294" t="e">
        <f>Liste_pour_graphique!M14</f>
        <v>#N/A</v>
      </c>
      <c r="K12" s="295" t="e">
        <f>Liste_pour_graphique!M15</f>
        <v>#N/A</v>
      </c>
      <c r="L12" s="295" t="e">
        <f>Liste_pour_graphique!M16</f>
        <v>#N/A</v>
      </c>
      <c r="M12" s="285"/>
      <c r="N12" s="22" t="e">
        <f t="shared" si="2"/>
        <v>#N/A</v>
      </c>
      <c r="O12" s="8" t="e">
        <f t="shared" si="3"/>
        <v>#N/A</v>
      </c>
      <c r="P12" s="578"/>
      <c r="Q12" s="6"/>
      <c r="R12" s="586" t="s">
        <v>146</v>
      </c>
      <c r="S12" s="587"/>
      <c r="T12" s="580">
        <f>COUNTIF(J8:M36,1)</f>
        <v>0</v>
      </c>
      <c r="U12" s="279" t="e">
        <f>Liste_pour_graphique!P14</f>
        <v>#N/A</v>
      </c>
      <c r="V12" s="280">
        <f t="shared" si="4"/>
        <v>2</v>
      </c>
      <c r="W12" s="574"/>
    </row>
    <row r="13" spans="1:23" ht="16.5" customHeight="1" x14ac:dyDescent="0.3">
      <c r="A13" s="6"/>
      <c r="B13" s="539"/>
      <c r="C13" s="541"/>
      <c r="D13" s="541"/>
      <c r="E13" s="541"/>
      <c r="F13" s="108" t="s">
        <v>13</v>
      </c>
      <c r="G13" s="101" t="s">
        <v>309</v>
      </c>
      <c r="H13" s="281">
        <f t="shared" si="0"/>
        <v>0</v>
      </c>
      <c r="I13" s="282">
        <f t="shared" si="1"/>
        <v>0</v>
      </c>
      <c r="J13" s="294" t="e">
        <f>Liste_pour_graphique!M17</f>
        <v>#N/A</v>
      </c>
      <c r="K13" s="295" t="e">
        <f>Liste_pour_graphique!M18</f>
        <v>#N/A</v>
      </c>
      <c r="L13" s="295" t="e">
        <f>Liste_pour_graphique!M19</f>
        <v>#N/A</v>
      </c>
      <c r="M13" s="285"/>
      <c r="N13" s="22" t="e">
        <f t="shared" si="2"/>
        <v>#N/A</v>
      </c>
      <c r="O13" s="8" t="e">
        <f t="shared" si="3"/>
        <v>#N/A</v>
      </c>
      <c r="P13" s="578"/>
      <c r="Q13" s="6"/>
      <c r="R13" s="588"/>
      <c r="S13" s="589"/>
      <c r="T13" s="581"/>
      <c r="U13" s="279" t="e">
        <f>Liste_pour_graphique!P17</f>
        <v>#N/A</v>
      </c>
      <c r="V13" s="280">
        <f>IF(ISNA(N13),2,NA())</f>
        <v>2</v>
      </c>
      <c r="W13" s="574"/>
    </row>
    <row r="14" spans="1:23" x14ac:dyDescent="0.3">
      <c r="A14" s="6"/>
      <c r="B14" s="539"/>
      <c r="C14" s="541"/>
      <c r="D14" s="541" t="s">
        <v>7</v>
      </c>
      <c r="E14" s="541" t="s">
        <v>130</v>
      </c>
      <c r="F14" s="108" t="s">
        <v>14</v>
      </c>
      <c r="G14" s="101" t="s">
        <v>129</v>
      </c>
      <c r="H14" s="281">
        <f t="shared" si="0"/>
        <v>0</v>
      </c>
      <c r="I14" s="282">
        <f t="shared" si="1"/>
        <v>0</v>
      </c>
      <c r="J14" s="294" t="e">
        <f>Liste_pour_graphique!M20</f>
        <v>#N/A</v>
      </c>
      <c r="K14" s="295" t="e">
        <f>Liste_pour_graphique!M21</f>
        <v>#N/A</v>
      </c>
      <c r="L14" s="285"/>
      <c r="M14" s="285"/>
      <c r="N14" s="22" t="e">
        <f t="shared" si="2"/>
        <v>#N/A</v>
      </c>
      <c r="O14" s="8" t="e">
        <f t="shared" si="3"/>
        <v>#N/A</v>
      </c>
      <c r="P14" s="578"/>
      <c r="Q14" s="6"/>
      <c r="R14" s="590"/>
      <c r="S14" s="591"/>
      <c r="T14" s="296" t="str">
        <f>CONCATENATE("(", ROUND(100*(T12/76),0),"%)")</f>
        <v>(0%)</v>
      </c>
      <c r="U14" s="279" t="e">
        <f>Liste_pour_graphique!P20</f>
        <v>#N/A</v>
      </c>
      <c r="V14" s="280">
        <f>IF(ISNA(N14),2,NA())</f>
        <v>2</v>
      </c>
      <c r="W14" s="574"/>
    </row>
    <row r="15" spans="1:23" ht="16.5" customHeight="1" x14ac:dyDescent="0.3">
      <c r="A15" s="6"/>
      <c r="B15" s="539"/>
      <c r="C15" s="541"/>
      <c r="D15" s="541"/>
      <c r="E15" s="541"/>
      <c r="F15" s="108" t="s">
        <v>15</v>
      </c>
      <c r="G15" s="101" t="s">
        <v>310</v>
      </c>
      <c r="H15" s="281">
        <f t="shared" si="0"/>
        <v>0</v>
      </c>
      <c r="I15" s="282">
        <f t="shared" si="1"/>
        <v>0</v>
      </c>
      <c r="J15" s="294" t="e">
        <f>Liste_pour_graphique!M22</f>
        <v>#N/A</v>
      </c>
      <c r="K15" s="297"/>
      <c r="L15" s="285"/>
      <c r="M15" s="285"/>
      <c r="N15" s="22" t="e">
        <f t="shared" si="2"/>
        <v>#N/A</v>
      </c>
      <c r="O15" s="8" t="e">
        <f t="shared" si="3"/>
        <v>#N/A</v>
      </c>
      <c r="P15" s="578"/>
      <c r="Q15" s="6"/>
      <c r="R15" s="596" t="s">
        <v>147</v>
      </c>
      <c r="S15" s="597"/>
      <c r="T15" s="298">
        <f>COUNTIF(J8:M36,2)</f>
        <v>0</v>
      </c>
      <c r="U15" s="279" t="e">
        <f>Liste_pour_graphique!P22</f>
        <v>#N/A</v>
      </c>
      <c r="V15" s="280">
        <f t="shared" si="4"/>
        <v>2</v>
      </c>
      <c r="W15" s="574"/>
    </row>
    <row r="16" spans="1:23" x14ac:dyDescent="0.3">
      <c r="A16" s="6"/>
      <c r="B16" s="539"/>
      <c r="C16" s="541"/>
      <c r="D16" s="541" t="e">
        <v>#VALUE!</v>
      </c>
      <c r="E16" s="541"/>
      <c r="F16" s="108" t="s">
        <v>16</v>
      </c>
      <c r="G16" s="101" t="s">
        <v>132</v>
      </c>
      <c r="H16" s="281">
        <f t="shared" si="0"/>
        <v>0</v>
      </c>
      <c r="I16" s="282">
        <f t="shared" si="1"/>
        <v>0</v>
      </c>
      <c r="J16" s="294" t="e">
        <f>Liste_pour_graphique!M23</f>
        <v>#N/A</v>
      </c>
      <c r="K16" s="295" t="e">
        <f>Liste_pour_graphique!M24</f>
        <v>#N/A</v>
      </c>
      <c r="L16" s="285"/>
      <c r="M16" s="285"/>
      <c r="N16" s="22" t="e">
        <f t="shared" si="2"/>
        <v>#N/A</v>
      </c>
      <c r="O16" s="8" t="e">
        <f t="shared" si="3"/>
        <v>#N/A</v>
      </c>
      <c r="P16" s="578"/>
      <c r="Q16" s="6"/>
      <c r="R16" s="596"/>
      <c r="S16" s="597"/>
      <c r="T16" s="299" t="str">
        <f>CONCATENATE("(", ROUND(100*(T15/76),0),"%)")</f>
        <v>(0%)</v>
      </c>
      <c r="U16" s="279" t="e">
        <f>Liste_pour_graphique!P23</f>
        <v>#N/A</v>
      </c>
      <c r="V16" s="280">
        <f t="shared" si="4"/>
        <v>2</v>
      </c>
      <c r="W16" s="574"/>
    </row>
    <row r="17" spans="1:23" x14ac:dyDescent="0.3">
      <c r="A17" s="6"/>
      <c r="B17" s="539"/>
      <c r="C17" s="541"/>
      <c r="D17" s="541"/>
      <c r="E17" s="541"/>
      <c r="F17" s="108" t="s">
        <v>17</v>
      </c>
      <c r="G17" s="101" t="s">
        <v>311</v>
      </c>
      <c r="H17" s="281">
        <f t="shared" si="0"/>
        <v>0</v>
      </c>
      <c r="I17" s="282">
        <f t="shared" si="1"/>
        <v>0</v>
      </c>
      <c r="J17" s="294" t="e">
        <f>Liste_pour_graphique!M25</f>
        <v>#N/A</v>
      </c>
      <c r="K17" s="295" t="e">
        <f>Liste_pour_graphique!M26</f>
        <v>#N/A</v>
      </c>
      <c r="L17" s="295" t="e">
        <f>Liste_pour_graphique!M27</f>
        <v>#N/A</v>
      </c>
      <c r="M17" s="295" t="e">
        <f>Liste_pour_graphique!M28</f>
        <v>#N/A</v>
      </c>
      <c r="N17" s="22" t="e">
        <f t="shared" si="2"/>
        <v>#N/A</v>
      </c>
      <c r="O17" s="8" t="e">
        <f t="shared" si="3"/>
        <v>#N/A</v>
      </c>
      <c r="P17" s="578"/>
      <c r="Q17" s="6"/>
      <c r="R17" s="300"/>
      <c r="S17" s="300"/>
      <c r="T17" s="300"/>
      <c r="U17" s="279" t="e">
        <f>Liste_pour_graphique!P25</f>
        <v>#N/A</v>
      </c>
      <c r="V17" s="280">
        <f t="shared" si="4"/>
        <v>2</v>
      </c>
      <c r="W17" s="574"/>
    </row>
    <row r="18" spans="1:23" ht="14.1" customHeight="1" x14ac:dyDescent="0.3">
      <c r="A18" s="6"/>
      <c r="B18" s="539"/>
      <c r="C18" s="541"/>
      <c r="D18" s="541" t="s">
        <v>8</v>
      </c>
      <c r="E18" s="541" t="s">
        <v>131</v>
      </c>
      <c r="F18" s="108" t="s">
        <v>18</v>
      </c>
      <c r="G18" s="101" t="s">
        <v>312</v>
      </c>
      <c r="H18" s="281">
        <f t="shared" si="0"/>
        <v>0</v>
      </c>
      <c r="I18" s="282">
        <f t="shared" si="1"/>
        <v>0</v>
      </c>
      <c r="J18" s="294" t="e">
        <f>Liste_pour_graphique!M29</f>
        <v>#N/A</v>
      </c>
      <c r="K18" s="295" t="e">
        <f>Liste_pour_graphique!M30</f>
        <v>#N/A</v>
      </c>
      <c r="L18" s="295" t="e">
        <f>Liste_pour_graphique!M31</f>
        <v>#N/A</v>
      </c>
      <c r="M18" s="285"/>
      <c r="N18" s="22" t="e">
        <f t="shared" si="2"/>
        <v>#N/A</v>
      </c>
      <c r="O18" s="8" t="e">
        <f t="shared" si="3"/>
        <v>#N/A</v>
      </c>
      <c r="P18" s="578"/>
      <c r="Q18" s="6"/>
      <c r="R18" s="592" t="s">
        <v>206</v>
      </c>
      <c r="S18" s="593"/>
      <c r="T18" s="301">
        <f>COUNTIF(J8:M36,NA())</f>
        <v>75</v>
      </c>
      <c r="U18" s="279" t="e">
        <f>Liste_pour_graphique!P29</f>
        <v>#N/A</v>
      </c>
      <c r="V18" s="280">
        <f t="shared" si="4"/>
        <v>2</v>
      </c>
      <c r="W18" s="574"/>
    </row>
    <row r="19" spans="1:23" ht="17.25" thickBot="1" x14ac:dyDescent="0.35">
      <c r="A19" s="6"/>
      <c r="B19" s="539"/>
      <c r="C19" s="541"/>
      <c r="D19" s="541"/>
      <c r="E19" s="541"/>
      <c r="F19" s="108" t="s">
        <v>19</v>
      </c>
      <c r="G19" s="101" t="s">
        <v>133</v>
      </c>
      <c r="H19" s="281">
        <f t="shared" si="0"/>
        <v>0</v>
      </c>
      <c r="I19" s="282">
        <f t="shared" si="1"/>
        <v>0</v>
      </c>
      <c r="J19" s="294" t="e">
        <f>Liste_pour_graphique!M32</f>
        <v>#N/A</v>
      </c>
      <c r="K19" s="295" t="e">
        <f>Liste_pour_graphique!M33</f>
        <v>#N/A</v>
      </c>
      <c r="L19" s="285"/>
      <c r="M19" s="285"/>
      <c r="N19" s="23" t="e">
        <f t="shared" si="2"/>
        <v>#N/A</v>
      </c>
      <c r="O19" s="9" t="e">
        <f t="shared" si="3"/>
        <v>#N/A</v>
      </c>
      <c r="P19" s="578"/>
      <c r="Q19" s="6"/>
      <c r="R19" s="594"/>
      <c r="S19" s="595"/>
      <c r="T19" s="82" t="str">
        <f>CONCATENATE("(",ROUND(T18/75*100,0),"%)")</f>
        <v>(100%)</v>
      </c>
      <c r="U19" s="279" t="e">
        <f>Liste_pour_graphique!P32</f>
        <v>#N/A</v>
      </c>
      <c r="V19" s="280">
        <f t="shared" si="4"/>
        <v>2</v>
      </c>
      <c r="W19" s="574"/>
    </row>
    <row r="20" spans="1:23" x14ac:dyDescent="0.3">
      <c r="A20" s="6"/>
      <c r="B20" s="569" t="s">
        <v>2</v>
      </c>
      <c r="C20" s="564" t="s">
        <v>134</v>
      </c>
      <c r="D20" s="564" t="s">
        <v>5</v>
      </c>
      <c r="E20" s="564" t="s">
        <v>135</v>
      </c>
      <c r="F20" s="109" t="s">
        <v>20</v>
      </c>
      <c r="G20" s="107" t="s">
        <v>325</v>
      </c>
      <c r="H20" s="274">
        <f t="shared" si="0"/>
        <v>0</v>
      </c>
      <c r="I20" s="275">
        <f t="shared" si="1"/>
        <v>0</v>
      </c>
      <c r="J20" s="302" t="e">
        <f>Liste_pour_graphique!M34</f>
        <v>#N/A</v>
      </c>
      <c r="K20" s="303" t="e">
        <f>Liste_pour_graphique!M35</f>
        <v>#N/A</v>
      </c>
      <c r="L20" s="303" t="e">
        <f>Liste_pour_graphique!M36</f>
        <v>#N/A</v>
      </c>
      <c r="M20" s="278"/>
      <c r="N20" s="20" t="e">
        <f t="shared" si="2"/>
        <v>#N/A</v>
      </c>
      <c r="O20" s="7" t="e">
        <f>IF(N20&gt;0,N20/2,IF(ISNA(N20),NA(),0))</f>
        <v>#N/A</v>
      </c>
      <c r="P20" s="577" t="e">
        <f>(SUM(H20:H25)/SUM(I20:I25))*2</f>
        <v>#DIV/0!</v>
      </c>
      <c r="Q20" s="6"/>
      <c r="R20" s="6"/>
      <c r="S20" s="6"/>
      <c r="T20" s="6"/>
      <c r="U20" s="279" t="e">
        <f>Liste_pour_graphique!P34</f>
        <v>#N/A</v>
      </c>
      <c r="V20" s="280">
        <f t="shared" si="4"/>
        <v>2</v>
      </c>
      <c r="W20" s="574" t="e">
        <f>Liste_pour_graphique!U34</f>
        <v>#DIV/0!</v>
      </c>
    </row>
    <row r="21" spans="1:23" x14ac:dyDescent="0.3">
      <c r="A21" s="6"/>
      <c r="B21" s="570"/>
      <c r="C21" s="565"/>
      <c r="D21" s="565" t="e">
        <v>#VALUE!</v>
      </c>
      <c r="E21" s="565"/>
      <c r="F21" s="110" t="s">
        <v>21</v>
      </c>
      <c r="G21" s="101" t="s">
        <v>327</v>
      </c>
      <c r="H21" s="281">
        <f t="shared" si="0"/>
        <v>0</v>
      </c>
      <c r="I21" s="282">
        <f t="shared" si="1"/>
        <v>0</v>
      </c>
      <c r="J21" s="304" t="e">
        <f>Liste_pour_graphique!M37</f>
        <v>#N/A</v>
      </c>
      <c r="K21" s="305" t="e">
        <f>Liste_pour_graphique!M38</f>
        <v>#N/A</v>
      </c>
      <c r="L21" s="285"/>
      <c r="M21" s="285"/>
      <c r="N21" s="22" t="e">
        <f t="shared" si="2"/>
        <v>#N/A</v>
      </c>
      <c r="O21" s="8" t="e">
        <f t="shared" si="3"/>
        <v>#N/A</v>
      </c>
      <c r="P21" s="578"/>
      <c r="Q21" s="6"/>
      <c r="R21" s="6"/>
      <c r="S21" s="6"/>
      <c r="T21" s="6"/>
      <c r="U21" s="279" t="e">
        <f>Liste_pour_graphique!P37</f>
        <v>#N/A</v>
      </c>
      <c r="V21" s="280">
        <f t="shared" si="4"/>
        <v>2</v>
      </c>
      <c r="W21" s="574"/>
    </row>
    <row r="22" spans="1:23" ht="15" customHeight="1" x14ac:dyDescent="0.3">
      <c r="A22" s="6"/>
      <c r="B22" s="570"/>
      <c r="C22" s="565"/>
      <c r="D22" s="565" t="s">
        <v>9</v>
      </c>
      <c r="E22" s="565" t="s">
        <v>136</v>
      </c>
      <c r="F22" s="110" t="s">
        <v>22</v>
      </c>
      <c r="G22" s="101" t="s">
        <v>330</v>
      </c>
      <c r="H22" s="281">
        <f t="shared" si="0"/>
        <v>0</v>
      </c>
      <c r="I22" s="282">
        <f t="shared" si="1"/>
        <v>0</v>
      </c>
      <c r="J22" s="304" t="e">
        <f>Liste_pour_graphique!M39</f>
        <v>#N/A</v>
      </c>
      <c r="K22" s="305" t="e">
        <f>Liste_pour_graphique!M40</f>
        <v>#N/A</v>
      </c>
      <c r="L22" s="305" t="e">
        <f>Liste_pour_graphique!M41</f>
        <v>#N/A</v>
      </c>
      <c r="M22" s="285"/>
      <c r="N22" s="22" t="e">
        <f t="shared" si="2"/>
        <v>#N/A</v>
      </c>
      <c r="O22" s="8" t="e">
        <f t="shared" si="3"/>
        <v>#N/A</v>
      </c>
      <c r="P22" s="578"/>
      <c r="Q22" s="6"/>
      <c r="R22" s="6"/>
      <c r="S22" s="6"/>
      <c r="T22" s="6"/>
      <c r="U22" s="279" t="e">
        <f>Liste_pour_graphique!P39</f>
        <v>#N/A</v>
      </c>
      <c r="V22" s="280">
        <f t="shared" si="4"/>
        <v>2</v>
      </c>
      <c r="W22" s="574"/>
    </row>
    <row r="23" spans="1:23" x14ac:dyDescent="0.3">
      <c r="A23" s="6"/>
      <c r="B23" s="570"/>
      <c r="C23" s="565"/>
      <c r="D23" s="565" t="e">
        <v>#VALUE!</v>
      </c>
      <c r="E23" s="565"/>
      <c r="F23" s="110" t="s">
        <v>23</v>
      </c>
      <c r="G23" s="101" t="s">
        <v>333</v>
      </c>
      <c r="H23" s="281">
        <f t="shared" si="0"/>
        <v>0</v>
      </c>
      <c r="I23" s="282">
        <f t="shared" si="1"/>
        <v>0</v>
      </c>
      <c r="J23" s="304" t="e">
        <f>Liste_pour_graphique!M42</f>
        <v>#N/A</v>
      </c>
      <c r="K23" s="305" t="e">
        <f>Liste_pour_graphique!M43</f>
        <v>#N/A</v>
      </c>
      <c r="L23" s="305" t="e">
        <f>Liste_pour_graphique!M44</f>
        <v>#N/A</v>
      </c>
      <c r="M23" s="305" t="e">
        <f>Liste_pour_graphique!M45</f>
        <v>#N/A</v>
      </c>
      <c r="N23" s="22" t="e">
        <f t="shared" si="2"/>
        <v>#N/A</v>
      </c>
      <c r="O23" s="8" t="e">
        <f t="shared" si="3"/>
        <v>#N/A</v>
      </c>
      <c r="P23" s="578"/>
      <c r="Q23" s="6"/>
      <c r="R23" s="6"/>
      <c r="S23" s="6"/>
      <c r="T23" s="6"/>
      <c r="U23" s="279" t="e">
        <f>Liste_pour_graphique!P42</f>
        <v>#N/A</v>
      </c>
      <c r="V23" s="280">
        <f t="shared" si="4"/>
        <v>2</v>
      </c>
      <c r="W23" s="574"/>
    </row>
    <row r="24" spans="1:23" x14ac:dyDescent="0.3">
      <c r="A24" s="6"/>
      <c r="B24" s="570"/>
      <c r="C24" s="565"/>
      <c r="D24" s="565"/>
      <c r="E24" s="565"/>
      <c r="F24" s="110" t="s">
        <v>24</v>
      </c>
      <c r="G24" s="101" t="s">
        <v>337</v>
      </c>
      <c r="H24" s="281">
        <f t="shared" si="0"/>
        <v>0</v>
      </c>
      <c r="I24" s="282">
        <f t="shared" si="1"/>
        <v>0</v>
      </c>
      <c r="J24" s="304" t="e">
        <f>Liste_pour_graphique!M46</f>
        <v>#N/A</v>
      </c>
      <c r="K24" s="305" t="e">
        <f>Liste_pour_graphique!M47</f>
        <v>#N/A</v>
      </c>
      <c r="L24" s="285"/>
      <c r="M24" s="285"/>
      <c r="N24" s="22" t="e">
        <f t="shared" si="2"/>
        <v>#N/A</v>
      </c>
      <c r="O24" s="8" t="e">
        <f t="shared" si="3"/>
        <v>#N/A</v>
      </c>
      <c r="P24" s="578"/>
      <c r="Q24" s="6"/>
      <c r="R24" s="6"/>
      <c r="S24" s="6"/>
      <c r="T24" s="6"/>
      <c r="U24" s="279" t="e">
        <f>Liste_pour_graphique!P46</f>
        <v>#N/A</v>
      </c>
      <c r="V24" s="280">
        <f t="shared" si="4"/>
        <v>2</v>
      </c>
      <c r="W24" s="574"/>
    </row>
    <row r="25" spans="1:23" ht="17.25" thickBot="1" x14ac:dyDescent="0.35">
      <c r="A25" s="6"/>
      <c r="B25" s="571"/>
      <c r="C25" s="566"/>
      <c r="D25" s="88" t="s">
        <v>10</v>
      </c>
      <c r="E25" s="88" t="s">
        <v>137</v>
      </c>
      <c r="F25" s="111" t="s">
        <v>25</v>
      </c>
      <c r="G25" s="112" t="s">
        <v>338</v>
      </c>
      <c r="H25" s="286">
        <f t="shared" si="0"/>
        <v>0</v>
      </c>
      <c r="I25" s="287">
        <f t="shared" si="1"/>
        <v>0</v>
      </c>
      <c r="J25" s="306" t="e">
        <f>Liste_pour_graphique!M48</f>
        <v>#N/A</v>
      </c>
      <c r="K25" s="307" t="e">
        <f>Liste_pour_graphique!M49</f>
        <v>#N/A</v>
      </c>
      <c r="L25" s="307" t="e">
        <f>Liste_pour_graphique!M50</f>
        <v>#N/A</v>
      </c>
      <c r="M25" s="290"/>
      <c r="N25" s="23" t="e">
        <f t="shared" si="2"/>
        <v>#N/A</v>
      </c>
      <c r="O25" s="9" t="e">
        <f t="shared" si="3"/>
        <v>#N/A</v>
      </c>
      <c r="P25" s="579"/>
      <c r="Q25" s="6"/>
      <c r="R25" s="6"/>
      <c r="S25" s="6"/>
      <c r="T25" s="6"/>
      <c r="U25" s="279" t="e">
        <f>Liste_pour_graphique!P48</f>
        <v>#N/A</v>
      </c>
      <c r="V25" s="280">
        <f t="shared" si="4"/>
        <v>2</v>
      </c>
      <c r="W25" s="574"/>
    </row>
    <row r="26" spans="1:23" ht="16.5" customHeight="1" x14ac:dyDescent="0.3">
      <c r="A26" s="6"/>
      <c r="B26" s="548" t="s">
        <v>3</v>
      </c>
      <c r="C26" s="545" t="s">
        <v>138</v>
      </c>
      <c r="D26" s="552" t="s">
        <v>37</v>
      </c>
      <c r="E26" s="545" t="s">
        <v>139</v>
      </c>
      <c r="F26" s="113" t="s">
        <v>26</v>
      </c>
      <c r="G26" s="101" t="s">
        <v>270</v>
      </c>
      <c r="H26" s="308">
        <f t="shared" si="0"/>
        <v>0</v>
      </c>
      <c r="I26" s="309">
        <f t="shared" si="1"/>
        <v>0</v>
      </c>
      <c r="J26" s="310" t="e">
        <f>Liste_pour_graphique!M51</f>
        <v>#N/A</v>
      </c>
      <c r="K26" s="311" t="e">
        <f>Liste_pour_graphique!M52</f>
        <v>#N/A</v>
      </c>
      <c r="L26" s="311" t="e">
        <f>Liste_pour_graphique!M53</f>
        <v>#N/A</v>
      </c>
      <c r="M26" s="312"/>
      <c r="N26" s="20" t="e">
        <f t="shared" si="2"/>
        <v>#N/A</v>
      </c>
      <c r="O26" s="7" t="e">
        <f t="shared" si="3"/>
        <v>#N/A</v>
      </c>
      <c r="P26" s="542" t="e">
        <f>(SUM(H26:H36)/SUM(I26:I36))*2</f>
        <v>#DIV/0!</v>
      </c>
      <c r="Q26" s="6"/>
      <c r="R26" s="6"/>
      <c r="S26" s="6"/>
      <c r="T26" s="6"/>
      <c r="U26" s="279" t="e">
        <f>Liste_pour_graphique!P51</f>
        <v>#N/A</v>
      </c>
      <c r="V26" s="280">
        <f t="shared" si="4"/>
        <v>2</v>
      </c>
      <c r="W26" s="574" t="e">
        <f>Liste_pour_graphique!U51</f>
        <v>#DIV/0!</v>
      </c>
    </row>
    <row r="27" spans="1:23" x14ac:dyDescent="0.3">
      <c r="A27" s="6"/>
      <c r="B27" s="549"/>
      <c r="C27" s="546"/>
      <c r="D27" s="553"/>
      <c r="E27" s="546"/>
      <c r="F27" s="113" t="s">
        <v>27</v>
      </c>
      <c r="G27" s="114" t="s">
        <v>340</v>
      </c>
      <c r="H27" s="281">
        <f t="shared" si="0"/>
        <v>0</v>
      </c>
      <c r="I27" s="282">
        <f t="shared" si="1"/>
        <v>0</v>
      </c>
      <c r="J27" s="313" t="e">
        <f>Liste_pour_graphique!M54</f>
        <v>#N/A</v>
      </c>
      <c r="K27" s="314" t="e">
        <f>Liste_pour_graphique!M55</f>
        <v>#N/A</v>
      </c>
      <c r="L27" s="285"/>
      <c r="M27" s="285"/>
      <c r="N27" s="22" t="e">
        <f t="shared" si="2"/>
        <v>#N/A</v>
      </c>
      <c r="O27" s="8" t="e">
        <f t="shared" si="3"/>
        <v>#N/A</v>
      </c>
      <c r="P27" s="543"/>
      <c r="Q27" s="6"/>
      <c r="R27" s="6"/>
      <c r="S27" s="6"/>
      <c r="T27" s="6"/>
      <c r="U27" s="279" t="e">
        <f>Liste_pour_graphique!P54</f>
        <v>#N/A</v>
      </c>
      <c r="V27" s="280">
        <f t="shared" si="4"/>
        <v>2</v>
      </c>
      <c r="W27" s="574"/>
    </row>
    <row r="28" spans="1:23" x14ac:dyDescent="0.3">
      <c r="A28" s="6"/>
      <c r="B28" s="549"/>
      <c r="C28" s="546"/>
      <c r="D28" s="553"/>
      <c r="E28" s="546"/>
      <c r="F28" s="100" t="s">
        <v>28</v>
      </c>
      <c r="G28" s="114" t="s">
        <v>202</v>
      </c>
      <c r="H28" s="281">
        <f t="shared" si="0"/>
        <v>0</v>
      </c>
      <c r="I28" s="282">
        <f t="shared" si="1"/>
        <v>0</v>
      </c>
      <c r="J28" s="313" t="e">
        <f>Liste_pour_graphique!M56</f>
        <v>#N/A</v>
      </c>
      <c r="K28" s="314" t="e">
        <f>Liste_pour_graphique!M57</f>
        <v>#N/A</v>
      </c>
      <c r="L28" s="297"/>
      <c r="M28" s="285"/>
      <c r="N28" s="22" t="e">
        <f t="shared" si="2"/>
        <v>#N/A</v>
      </c>
      <c r="O28" s="8" t="e">
        <f t="shared" si="3"/>
        <v>#N/A</v>
      </c>
      <c r="P28" s="543"/>
      <c r="Q28" s="6"/>
      <c r="R28" s="6"/>
      <c r="S28" s="6"/>
      <c r="T28" s="6"/>
      <c r="U28" s="279" t="e">
        <f>Liste_pour_graphique!P56</f>
        <v>#N/A</v>
      </c>
      <c r="V28" s="280">
        <f t="shared" si="4"/>
        <v>2</v>
      </c>
      <c r="W28" s="574"/>
    </row>
    <row r="29" spans="1:23" ht="14.1" customHeight="1" x14ac:dyDescent="0.3">
      <c r="A29" s="6"/>
      <c r="B29" s="549"/>
      <c r="C29" s="546"/>
      <c r="D29" s="553"/>
      <c r="E29" s="546"/>
      <c r="F29" s="113" t="s">
        <v>35</v>
      </c>
      <c r="G29" s="101" t="s">
        <v>343</v>
      </c>
      <c r="H29" s="281">
        <f t="shared" si="0"/>
        <v>0</v>
      </c>
      <c r="I29" s="282">
        <f t="shared" si="1"/>
        <v>0</v>
      </c>
      <c r="J29" s="313" t="e">
        <f>Liste_pour_graphique!M58</f>
        <v>#N/A</v>
      </c>
      <c r="K29" s="314" t="e">
        <f>Liste_pour_graphique!M59</f>
        <v>#N/A</v>
      </c>
      <c r="L29" s="285"/>
      <c r="M29" s="285"/>
      <c r="N29" s="22" t="e">
        <f t="shared" si="2"/>
        <v>#N/A</v>
      </c>
      <c r="O29" s="8" t="e">
        <f t="shared" si="3"/>
        <v>#N/A</v>
      </c>
      <c r="P29" s="543"/>
      <c r="Q29" s="6"/>
      <c r="R29" s="6"/>
      <c r="S29" s="6"/>
      <c r="T29" s="6"/>
      <c r="U29" s="279" t="e">
        <f>Liste_pour_graphique!P58</f>
        <v>#N/A</v>
      </c>
      <c r="V29" s="280">
        <f t="shared" si="4"/>
        <v>2</v>
      </c>
      <c r="W29" s="574"/>
    </row>
    <row r="30" spans="1:23" x14ac:dyDescent="0.3">
      <c r="A30" s="6"/>
      <c r="B30" s="549"/>
      <c r="C30" s="546"/>
      <c r="D30" s="554"/>
      <c r="E30" s="551"/>
      <c r="F30" s="113" t="s">
        <v>36</v>
      </c>
      <c r="G30" s="101" t="s">
        <v>344</v>
      </c>
      <c r="H30" s="281">
        <f t="shared" si="0"/>
        <v>0</v>
      </c>
      <c r="I30" s="282">
        <f t="shared" si="1"/>
        <v>0</v>
      </c>
      <c r="J30" s="313" t="e">
        <f>Liste_pour_graphique!M60</f>
        <v>#N/A</v>
      </c>
      <c r="K30" s="314" t="e">
        <f>Liste_pour_graphique!M61</f>
        <v>#N/A</v>
      </c>
      <c r="L30" s="314" t="e">
        <f>Liste_pour_graphique!M62</f>
        <v>#N/A</v>
      </c>
      <c r="M30" s="285"/>
      <c r="N30" s="22" t="e">
        <f t="shared" si="2"/>
        <v>#N/A</v>
      </c>
      <c r="O30" s="8" t="e">
        <f t="shared" si="3"/>
        <v>#N/A</v>
      </c>
      <c r="P30" s="543"/>
      <c r="Q30" s="6"/>
      <c r="R30" s="6"/>
      <c r="S30" s="6"/>
      <c r="T30" s="6"/>
      <c r="U30" s="279" t="e">
        <f>Liste_pour_graphique!P60</f>
        <v>#N/A</v>
      </c>
      <c r="V30" s="280">
        <f t="shared" si="4"/>
        <v>2</v>
      </c>
      <c r="W30" s="574"/>
    </row>
    <row r="31" spans="1:23" x14ac:dyDescent="0.3">
      <c r="A31" s="6"/>
      <c r="B31" s="549"/>
      <c r="C31" s="546"/>
      <c r="D31" s="560" t="s">
        <v>38</v>
      </c>
      <c r="E31" s="561" t="s">
        <v>140</v>
      </c>
      <c r="F31" s="113" t="s">
        <v>29</v>
      </c>
      <c r="G31" s="101" t="s">
        <v>348</v>
      </c>
      <c r="H31" s="281">
        <f t="shared" si="0"/>
        <v>0</v>
      </c>
      <c r="I31" s="282">
        <f t="shared" si="1"/>
        <v>0</v>
      </c>
      <c r="J31" s="313" t="e">
        <f>Liste_pour_graphique!M63</f>
        <v>#N/A</v>
      </c>
      <c r="K31" s="314" t="e">
        <f>Liste_pour_graphique!M64</f>
        <v>#N/A</v>
      </c>
      <c r="L31" s="314" t="e">
        <f>Liste_pour_graphique!M65</f>
        <v>#N/A</v>
      </c>
      <c r="M31" s="285"/>
      <c r="N31" s="22" t="e">
        <f t="shared" si="2"/>
        <v>#N/A</v>
      </c>
      <c r="O31" s="8" t="e">
        <f t="shared" si="3"/>
        <v>#N/A</v>
      </c>
      <c r="P31" s="543"/>
      <c r="Q31" s="6"/>
      <c r="R31" s="6"/>
      <c r="S31" s="6"/>
      <c r="T31" s="6"/>
      <c r="U31" s="279" t="e">
        <f>Liste_pour_graphique!P63</f>
        <v>#N/A</v>
      </c>
      <c r="V31" s="280">
        <f t="shared" si="4"/>
        <v>2</v>
      </c>
      <c r="W31" s="574"/>
    </row>
    <row r="32" spans="1:23" x14ac:dyDescent="0.3">
      <c r="A32" s="6"/>
      <c r="B32" s="549"/>
      <c r="C32" s="546"/>
      <c r="D32" s="560" t="e">
        <v>#VALUE!</v>
      </c>
      <c r="E32" s="561"/>
      <c r="F32" s="113" t="s">
        <v>30</v>
      </c>
      <c r="G32" s="101" t="s">
        <v>143</v>
      </c>
      <c r="H32" s="281">
        <f t="shared" si="0"/>
        <v>0</v>
      </c>
      <c r="I32" s="282">
        <f t="shared" si="1"/>
        <v>0</v>
      </c>
      <c r="J32" s="313" t="e">
        <f>Liste_pour_graphique!M66</f>
        <v>#N/A</v>
      </c>
      <c r="K32" s="314" t="e">
        <f>Liste_pour_graphique!M67</f>
        <v>#N/A</v>
      </c>
      <c r="L32" s="314" t="e">
        <f>Liste_pour_graphique!M68</f>
        <v>#N/A</v>
      </c>
      <c r="M32" s="314" t="e">
        <f>Liste_pour_graphique!M69</f>
        <v>#N/A</v>
      </c>
      <c r="N32" s="22" t="e">
        <f t="shared" si="2"/>
        <v>#N/A</v>
      </c>
      <c r="O32" s="8" t="e">
        <f t="shared" si="3"/>
        <v>#N/A</v>
      </c>
      <c r="P32" s="543"/>
      <c r="Q32" s="6"/>
      <c r="R32" s="6"/>
      <c r="S32" s="6"/>
      <c r="T32" s="6"/>
      <c r="U32" s="279" t="e">
        <f>Liste_pour_graphique!P66</f>
        <v>#N/A</v>
      </c>
      <c r="V32" s="280">
        <f t="shared" si="4"/>
        <v>2</v>
      </c>
      <c r="W32" s="574"/>
    </row>
    <row r="33" spans="1:23" x14ac:dyDescent="0.3">
      <c r="A33" s="6"/>
      <c r="B33" s="549"/>
      <c r="C33" s="546"/>
      <c r="D33" s="560"/>
      <c r="E33" s="561"/>
      <c r="F33" s="113" t="s">
        <v>31</v>
      </c>
      <c r="G33" s="101" t="s">
        <v>353</v>
      </c>
      <c r="H33" s="281">
        <f t="shared" si="0"/>
        <v>0</v>
      </c>
      <c r="I33" s="282">
        <f t="shared" si="1"/>
        <v>0</v>
      </c>
      <c r="J33" s="313" t="e">
        <f>Liste_pour_graphique!M70</f>
        <v>#N/A</v>
      </c>
      <c r="K33" s="314" t="e">
        <f>Liste_pour_graphique!M71</f>
        <v>#N/A</v>
      </c>
      <c r="L33" s="314" t="e">
        <f>Liste_pour_graphique!M72</f>
        <v>#N/A</v>
      </c>
      <c r="M33" s="285"/>
      <c r="N33" s="22" t="e">
        <f t="shared" si="2"/>
        <v>#N/A</v>
      </c>
      <c r="O33" s="8" t="e">
        <f t="shared" si="3"/>
        <v>#N/A</v>
      </c>
      <c r="P33" s="543"/>
      <c r="Q33" s="6"/>
      <c r="R33" s="6"/>
      <c r="S33" s="6"/>
      <c r="T33" s="6"/>
      <c r="U33" s="279" t="e">
        <f>Liste_pour_graphique!P70</f>
        <v>#N/A</v>
      </c>
      <c r="V33" s="280">
        <f t="shared" si="4"/>
        <v>2</v>
      </c>
      <c r="W33" s="574"/>
    </row>
    <row r="34" spans="1:23" x14ac:dyDescent="0.3">
      <c r="A34" s="6"/>
      <c r="B34" s="549"/>
      <c r="C34" s="546"/>
      <c r="D34" s="560" t="e">
        <v>#VALUE!</v>
      </c>
      <c r="E34" s="561"/>
      <c r="F34" s="113" t="s">
        <v>32</v>
      </c>
      <c r="G34" s="101" t="s">
        <v>354</v>
      </c>
      <c r="H34" s="281">
        <f t="shared" si="0"/>
        <v>0</v>
      </c>
      <c r="I34" s="282">
        <f t="shared" si="1"/>
        <v>0</v>
      </c>
      <c r="J34" s="313" t="e">
        <f>Liste_pour_graphique!M73</f>
        <v>#N/A</v>
      </c>
      <c r="K34" s="314" t="e">
        <f>Liste_pour_graphique!M74</f>
        <v>#N/A</v>
      </c>
      <c r="L34" s="314" t="e">
        <f>Liste_pour_graphique!M75</f>
        <v>#N/A</v>
      </c>
      <c r="M34" s="285"/>
      <c r="N34" s="22" t="e">
        <f t="shared" si="2"/>
        <v>#N/A</v>
      </c>
      <c r="O34" s="8" t="e">
        <f t="shared" si="3"/>
        <v>#N/A</v>
      </c>
      <c r="P34" s="543"/>
      <c r="Q34" s="6"/>
      <c r="R34" s="6"/>
      <c r="S34" s="6"/>
      <c r="T34" s="6"/>
      <c r="U34" s="279" t="e">
        <f>Liste_pour_graphique!P73</f>
        <v>#N/A</v>
      </c>
      <c r="V34" s="280">
        <f t="shared" si="4"/>
        <v>2</v>
      </c>
      <c r="W34" s="574"/>
    </row>
    <row r="35" spans="1:23" ht="15" customHeight="1" x14ac:dyDescent="0.3">
      <c r="A35" s="6"/>
      <c r="B35" s="549"/>
      <c r="C35" s="546"/>
      <c r="D35" s="560" t="s">
        <v>6</v>
      </c>
      <c r="E35" s="561" t="s">
        <v>141</v>
      </c>
      <c r="F35" s="113" t="s">
        <v>33</v>
      </c>
      <c r="G35" s="101" t="s">
        <v>144</v>
      </c>
      <c r="H35" s="281">
        <f t="shared" si="0"/>
        <v>0</v>
      </c>
      <c r="I35" s="282">
        <f t="shared" si="1"/>
        <v>0</v>
      </c>
      <c r="J35" s="313" t="e">
        <f>Liste_pour_graphique!M76</f>
        <v>#N/A</v>
      </c>
      <c r="K35" s="314" t="e">
        <f>Liste_pour_graphique!M77</f>
        <v>#N/A</v>
      </c>
      <c r="L35" s="285"/>
      <c r="M35" s="285"/>
      <c r="N35" s="22" t="e">
        <f t="shared" si="2"/>
        <v>#N/A</v>
      </c>
      <c r="O35" s="8" t="e">
        <f t="shared" si="3"/>
        <v>#N/A</v>
      </c>
      <c r="P35" s="543"/>
      <c r="Q35" s="6"/>
      <c r="R35" s="6"/>
      <c r="S35" s="6"/>
      <c r="T35" s="6"/>
      <c r="U35" s="279" t="e">
        <f>Liste_pour_graphique!P76</f>
        <v>#N/A</v>
      </c>
      <c r="V35" s="280">
        <f t="shared" si="4"/>
        <v>2</v>
      </c>
      <c r="W35" s="574"/>
    </row>
    <row r="36" spans="1:23" ht="17.25" thickBot="1" x14ac:dyDescent="0.35">
      <c r="A36" s="6"/>
      <c r="B36" s="550"/>
      <c r="C36" s="547"/>
      <c r="D36" s="562"/>
      <c r="E36" s="563"/>
      <c r="F36" s="68" t="s">
        <v>34</v>
      </c>
      <c r="G36" s="112" t="s">
        <v>174</v>
      </c>
      <c r="H36" s="286">
        <f t="shared" si="0"/>
        <v>0</v>
      </c>
      <c r="I36" s="287">
        <f t="shared" si="1"/>
        <v>0</v>
      </c>
      <c r="J36" s="315" t="e">
        <f>Liste_pour_graphique!M78</f>
        <v>#N/A</v>
      </c>
      <c r="K36" s="290"/>
      <c r="L36" s="290"/>
      <c r="M36" s="290"/>
      <c r="N36" s="23" t="e">
        <f t="shared" si="2"/>
        <v>#N/A</v>
      </c>
      <c r="O36" s="9" t="e">
        <f t="shared" si="3"/>
        <v>#N/A</v>
      </c>
      <c r="P36" s="544"/>
      <c r="Q36" s="6"/>
      <c r="R36" s="6"/>
      <c r="S36" s="6"/>
      <c r="T36" s="6"/>
      <c r="U36" s="279" t="e">
        <f>Liste_pour_graphique!P78</f>
        <v>#N/A</v>
      </c>
      <c r="V36" s="280">
        <f t="shared" si="4"/>
        <v>2</v>
      </c>
      <c r="W36" s="574"/>
    </row>
    <row r="37" spans="1:23" x14ac:dyDescent="0.3">
      <c r="A37" s="6"/>
      <c r="B37" s="6"/>
      <c r="C37" s="6"/>
      <c r="D37" s="6"/>
      <c r="E37" s="6"/>
      <c r="F37" s="6"/>
      <c r="G37" s="6"/>
      <c r="H37" s="316"/>
      <c r="I37" s="316"/>
      <c r="J37" s="316"/>
      <c r="K37" s="316"/>
      <c r="L37" s="316"/>
      <c r="M37" s="316"/>
      <c r="N37" s="316"/>
      <c r="O37" s="316"/>
      <c r="P37" s="6"/>
      <c r="Q37" s="6"/>
      <c r="R37" s="6"/>
      <c r="S37" s="6"/>
      <c r="T37" s="6"/>
      <c r="U37" s="5"/>
      <c r="V37" s="5"/>
      <c r="W37" s="5"/>
    </row>
    <row r="38" spans="1:23" ht="30.75" customHeight="1" x14ac:dyDescent="0.3">
      <c r="A38" s="6"/>
      <c r="B38" s="6"/>
      <c r="C38" s="6"/>
      <c r="D38" s="6"/>
      <c r="E38" s="6"/>
      <c r="F38" s="6"/>
      <c r="G38" s="556" t="s">
        <v>142</v>
      </c>
      <c r="H38" s="558">
        <f>SUM(H8:H36)</f>
        <v>0</v>
      </c>
      <c r="I38" s="558">
        <f>SUM(I8:I36)</f>
        <v>0</v>
      </c>
      <c r="J38" s="317"/>
      <c r="K38" s="317"/>
      <c r="L38" s="318"/>
      <c r="M38" s="575" t="s">
        <v>207</v>
      </c>
      <c r="N38" s="575"/>
      <c r="O38" s="576"/>
      <c r="P38" s="319" t="e">
        <f>(P8*0.1)+(P11*0.3)+(P20*0.3)+(P26*0.3)</f>
        <v>#DIV/0!</v>
      </c>
      <c r="Q38" s="6"/>
      <c r="R38" s="6"/>
      <c r="S38" s="6"/>
      <c r="T38" s="6"/>
      <c r="U38" s="5"/>
      <c r="V38" s="5"/>
      <c r="W38" s="5"/>
    </row>
    <row r="39" spans="1:23" ht="22.5" customHeight="1" x14ac:dyDescent="0.3">
      <c r="A39" s="6"/>
      <c r="B39" s="6"/>
      <c r="C39" s="6"/>
      <c r="D39" s="6"/>
      <c r="E39" s="6"/>
      <c r="F39" s="6"/>
      <c r="G39" s="557"/>
      <c r="H39" s="559"/>
      <c r="I39" s="559"/>
      <c r="J39" s="320"/>
      <c r="K39" s="320"/>
      <c r="L39" s="321"/>
      <c r="M39" s="572" t="s">
        <v>208</v>
      </c>
      <c r="N39" s="572"/>
      <c r="O39" s="573"/>
      <c r="P39" s="322" t="e">
        <f>(W8*0.1)+(W11*0.3)+(W20*0.3)+(W26*0.3)</f>
        <v>#DIV/0!</v>
      </c>
      <c r="Q39" s="6"/>
      <c r="R39" s="6"/>
      <c r="S39" s="6"/>
      <c r="T39" s="6"/>
      <c r="U39" s="5"/>
      <c r="V39" s="5"/>
      <c r="W39" s="5"/>
    </row>
    <row r="40" spans="1:23" ht="6.75" customHeight="1" x14ac:dyDescent="0.3">
      <c r="A40" s="6"/>
      <c r="B40" s="6"/>
      <c r="C40" s="6"/>
      <c r="D40" s="6"/>
      <c r="E40" s="6"/>
      <c r="F40" s="6"/>
      <c r="G40" s="316"/>
      <c r="H40" s="316"/>
      <c r="I40" s="316"/>
      <c r="J40" s="6"/>
      <c r="K40" s="6"/>
      <c r="L40" s="6"/>
      <c r="M40" s="6"/>
      <c r="N40" s="316"/>
      <c r="O40" s="323"/>
      <c r="P40" s="6"/>
      <c r="Q40" s="6"/>
      <c r="R40" s="6"/>
      <c r="S40" s="6"/>
      <c r="T40" s="6"/>
      <c r="U40" s="5"/>
      <c r="V40" s="5"/>
      <c r="W40" s="5"/>
    </row>
    <row r="41" spans="1:23" x14ac:dyDescent="0.3">
      <c r="A41" s="5"/>
      <c r="B41" s="5"/>
      <c r="C41" s="5"/>
      <c r="D41" s="5"/>
      <c r="E41" s="5"/>
      <c r="F41" s="5"/>
      <c r="G41" s="5"/>
      <c r="H41" s="10"/>
      <c r="I41" s="10"/>
      <c r="J41" s="10"/>
      <c r="K41" s="10"/>
      <c r="L41" s="10"/>
      <c r="M41" s="10"/>
      <c r="N41" s="12"/>
      <c r="O41" s="10"/>
      <c r="P41" s="5"/>
      <c r="Q41" s="5"/>
      <c r="R41" s="5"/>
      <c r="S41" s="5"/>
      <c r="T41" s="5"/>
      <c r="U41" s="5"/>
      <c r="V41" s="5"/>
      <c r="W41" s="5"/>
    </row>
    <row r="42" spans="1:23" x14ac:dyDescent="0.3">
      <c r="N42" s="256"/>
    </row>
    <row r="43" spans="1:23" x14ac:dyDescent="0.3">
      <c r="N43" s="257"/>
    </row>
    <row r="44" spans="1:23" x14ac:dyDescent="0.3">
      <c r="N44" s="256"/>
    </row>
    <row r="45" spans="1:23" x14ac:dyDescent="0.3">
      <c r="N45" s="257"/>
    </row>
  </sheetData>
  <sheetProtection algorithmName="SHA-512" hashValue="iwcJpaZJyjsMak7Hnb7Cux9t22SHej7H+4lSK4ohdenn6E+tBrwDabcFmehcxiACPP08JzHbDlEeSMK8rKLUlQ==" saltValue="jsa6UsFFEE8jpCIEE3w+3w==" spinCount="100000" sheet="1" formatCells="0" formatColumns="0" formatRows="0" insertColumns="0" insertRows="0"/>
  <mergeCells count="50">
    <mergeCell ref="M39:O39"/>
    <mergeCell ref="W8:W10"/>
    <mergeCell ref="W11:W19"/>
    <mergeCell ref="W20:W25"/>
    <mergeCell ref="W26:W36"/>
    <mergeCell ref="M38:O38"/>
    <mergeCell ref="P8:P10"/>
    <mergeCell ref="P11:P19"/>
    <mergeCell ref="P20:P25"/>
    <mergeCell ref="T12:T13"/>
    <mergeCell ref="R10:S11"/>
    <mergeCell ref="R12:S14"/>
    <mergeCell ref="R18:S19"/>
    <mergeCell ref="R15:S16"/>
    <mergeCell ref="R8:T9"/>
    <mergeCell ref="B2:N4"/>
    <mergeCell ref="G38:G39"/>
    <mergeCell ref="I38:I39"/>
    <mergeCell ref="H38:H39"/>
    <mergeCell ref="D31:D34"/>
    <mergeCell ref="E31:E34"/>
    <mergeCell ref="D35:D36"/>
    <mergeCell ref="E35:E36"/>
    <mergeCell ref="C20:C25"/>
    <mergeCell ref="D20:D21"/>
    <mergeCell ref="E20:E21"/>
    <mergeCell ref="D22:D24"/>
    <mergeCell ref="E22:E24"/>
    <mergeCell ref="H6:I6"/>
    <mergeCell ref="B20:B25"/>
    <mergeCell ref="D11:D13"/>
    <mergeCell ref="B11:B19"/>
    <mergeCell ref="C11:C19"/>
    <mergeCell ref="P26:P36"/>
    <mergeCell ref="C26:C36"/>
    <mergeCell ref="B26:B36"/>
    <mergeCell ref="E26:E30"/>
    <mergeCell ref="D26:D30"/>
    <mergeCell ref="E11:E13"/>
    <mergeCell ref="D14:D17"/>
    <mergeCell ref="E14:E17"/>
    <mergeCell ref="D18:D19"/>
    <mergeCell ref="E18:E19"/>
    <mergeCell ref="F6:G7"/>
    <mergeCell ref="D6:E7"/>
    <mergeCell ref="B6:C7"/>
    <mergeCell ref="B8:B10"/>
    <mergeCell ref="C8:C10"/>
    <mergeCell ref="D8:D10"/>
    <mergeCell ref="E8:E10"/>
  </mergeCells>
  <phoneticPr fontId="50" type="noConversion"/>
  <conditionalFormatting sqref="J8:M36">
    <cfRule type="colorScale" priority="7">
      <colorScale>
        <cfvo type="num" val="0"/>
        <cfvo type="num" val="1"/>
        <cfvo type="num" val="2"/>
        <color rgb="FFF8696B"/>
        <color rgb="FFFFEB84"/>
        <color rgb="FF63BE7B"/>
      </colorScale>
    </cfRule>
  </conditionalFormatting>
  <conditionalFormatting sqref="J8:N36">
    <cfRule type="containsErrors" dxfId="89" priority="26">
      <formula>ISERROR(J8)</formula>
    </cfRule>
  </conditionalFormatting>
  <conditionalFormatting sqref="O8:O36">
    <cfRule type="colorScale" priority="1">
      <colorScale>
        <cfvo type="num" val="0"/>
        <cfvo type="num" val="0.5"/>
        <cfvo type="num" val="1"/>
        <color rgb="FFF8696B"/>
        <color rgb="FFFFEB84"/>
        <color rgb="FF63BE7B"/>
      </colorScale>
    </cfRule>
    <cfRule type="containsErrors" dxfId="88" priority="28" stopIfTrue="1">
      <formula>ISERROR(O8)</formula>
    </cfRule>
  </conditionalFormatting>
  <conditionalFormatting sqref="P8:P36 U8:U36 P38:P39 N8:N36">
    <cfRule type="colorScale" priority="6">
      <colorScale>
        <cfvo type="num" val="0"/>
        <cfvo type="num" val="1"/>
        <cfvo type="num" val="2"/>
        <color rgb="FFF8696B"/>
        <color rgb="FFFFEB84"/>
        <color rgb="FF63BE7B"/>
      </colorScale>
    </cfRule>
  </conditionalFormatting>
  <conditionalFormatting sqref="P8:P36 U8:U36">
    <cfRule type="containsErrors" dxfId="87" priority="27">
      <formula>ISERROR(P8)</formula>
    </cfRule>
  </conditionalFormatting>
  <dataValidations disablePrompts="1" count="1">
    <dataValidation errorStyle="warning" operator="equal" allowBlank="1" showInputMessage="1" showErrorMessage="1" errorTitle="Fehler" error="Nur der Buchstaben X (Grossbuchstaben) kann verwendet werden um die Zelle zu markieren." sqref="E14:G19 H12:M20" xr:uid="{00000000-0002-0000-0100-000000000000}"/>
  </dataValidations>
  <hyperlinks>
    <hyperlink ref="G9" location="'R 1.2'!A1" display="Objectifs et limites du système" xr:uid="{00000000-0004-0000-0100-000002000000}"/>
    <hyperlink ref="G14" location="'G 2.1'!A1" display="Kommunikation und Partizipation" xr:uid="{00000000-0004-0000-0100-000005000000}"/>
    <hyperlink ref="G16" location="'G 2.3'!A1" display="Rechtssicherheit" xr:uid="{00000000-0004-0000-0100-000007000000}"/>
    <hyperlink ref="G17" location="'G 2.4'!A1" display="Solidarität, Gerechtigkeit, Verteilungseffekte" xr:uid="{00000000-0004-0000-0100-000008000000}"/>
    <hyperlink ref="G18" location="'G 3.1'!A1" display="Arbeitssicherheit und Gesundheit" xr:uid="{00000000-0004-0000-0100-000009000000}"/>
    <hyperlink ref="G19" location="'G 3.2'!A1" display="Unfallvermeidung und Rettung" xr:uid="{00000000-0004-0000-0100-00000A000000}"/>
    <hyperlink ref="G20" location="'W 1.1'!A1" display="Betriebswirtschaftliches Kosten-Nutzen-Verhältnis" xr:uid="{00000000-0004-0000-0100-00000B000000}"/>
    <hyperlink ref="G21" location="'W 1.2'!A1" display="Nutzungsflexibilität und Anpassungsfähigkeit" xr:uid="{00000000-0004-0000-0100-00000C000000}"/>
    <hyperlink ref="G22" location="'W 2.1'!A1" display="Volkswirtschaftliches Kosten-Nutzen-Verhältnis" xr:uid="{00000000-0004-0000-0100-00000D000000}"/>
    <hyperlink ref="G23" location="'W 2.2'!A1" display="Effets économiques régionaux" xr:uid="{00000000-0004-0000-0100-00000E000000}"/>
    <hyperlink ref="G24" location="'W 2.3'!A1" display="Ökonomische Nutzung vorhandener Infrastrukturen" xr:uid="{00000000-0004-0000-0100-00000F000000}"/>
    <hyperlink ref="G25" location="'W 3.1'!A1" display="Geeignete Finanzierung" xr:uid="{00000000-0004-0000-0100-000010000000}"/>
    <hyperlink ref="G26" location="'U 1.1'!A1" display="Energieverbrauch" xr:uid="{00000000-0004-0000-0100-000011000000}"/>
    <hyperlink ref="G27" location="'U 1.2'!A1" display="Utilisation et recyclage des surfaces, protection du sol" xr:uid="{00000000-0004-0000-0100-000012000000}"/>
    <hyperlink ref="G28" location="'U 1.3'!A1" display="Sites pollués" xr:uid="{00000000-0004-0000-0100-000013000000}"/>
    <hyperlink ref="G30" location="'U 1.4'!A1" display="Umwelt- und Ressourcenschonender Materialeinsatz" xr:uid="{00000000-0004-0000-0100-000014000000}"/>
    <hyperlink ref="G31" location="'U 2.1'!A1" display="Beeinträchtigung des Klimas" xr:uid="{00000000-0004-0000-0100-000015000000}"/>
    <hyperlink ref="G32" location="'U 2.2'!A1" display="Luftschadstoffe, Gerüche, Lärm, Erschütterungen, nichtionisierende Strahlung, Hitze und Licht" xr:uid="{00000000-0004-0000-0100-000016000000}"/>
    <hyperlink ref="G33" location="'U 2.3'!A1" display="Oberflächengewässer und Grundwasser" xr:uid="{00000000-0004-0000-0100-000017000000}"/>
    <hyperlink ref="G34" location="'U 2.4'!A1" display="Natur und Landschaft" xr:uid="{00000000-0004-0000-0100-000018000000}"/>
    <hyperlink ref="G35" location="'U 3.1'!A1" display="Naturgefahren" xr:uid="{00000000-0004-0000-0100-000019000000}"/>
    <hyperlink ref="G36" location="'U 3.2'!A1" display="Störfälle" xr:uid="{00000000-0004-0000-0100-00001A000000}"/>
    <hyperlink ref="G10" location="'R 1.3'!A1" display="Conflits d'objectifs et synergies" xr:uid="{00000000-0004-0000-0100-00001B000000}"/>
    <hyperlink ref="G29" location="'U 1.4'!A1" display="Gestion des déchets et matériaux produits par le chantier" xr:uid="{00000000-0004-0000-0100-00001C000000}"/>
    <hyperlink ref="G8" location="'R 1.1'!A1" display="Utilisation du SNBS" xr:uid="{4F7C6047-464F-41A8-B855-4F283C4C4009}"/>
    <hyperlink ref="G12" location="'G 1.2'!A1" display="Wohnqualität und Zusammenleben" xr:uid="{00000000-0004-0000-0100-000003000000}"/>
    <hyperlink ref="G11" location="'G 1.1'!A1" display="Aménagement du territoire, paysages, culture et patrimoine" xr:uid="{5A68D107-5365-41DC-A1CB-B9C8937EBD12}"/>
    <hyperlink ref="G13" location="'G 1.3'!A1" display="Accessibilité et qualité de séjour" xr:uid="{9B1B6CD3-75D4-40C3-A26F-E8977FA57A67}"/>
    <hyperlink ref="G15" location="'G 2.2'!A1" display="Intégrité et conditions de travail" xr:uid="{FC9DFFF9-CE01-4B33-B907-5A6842727DAD}"/>
  </hyperlinks>
  <printOptions horizontalCentered="1" verticalCentered="1"/>
  <pageMargins left="0.70866141732283472" right="0.70866141732283472" top="1.1666666666666667" bottom="0.74803149606299213" header="0.31496062992125984" footer="0.31496062992125984"/>
  <pageSetup paperSize="8" orientation="landscape" horizontalDpi="300" verticalDpi="300" r:id="rId1"/>
  <headerFooter>
    <oddHeader>&amp;L&amp;"Arial Narrow,Normal"&amp;9&amp;K000000Outil d'évalulation v1.1&amp;C&amp;"Arial Narrow,Gras"&amp;14
Vue d'ensemble
&amp;12 Résultats de l'évaluation SNBS Infrastructure&amp;14
&amp;R&amp;"Arial Narrow,Normal"&amp;G</oddHeader>
    <oddFooter>&amp;L&amp;"Arial Narrow,Normal"&amp;8&amp;F&amp;C&amp;"Arial Narrow,Normal"&amp;8&amp;P/&amp;N&amp;R&amp;"Arial Narrow,Normal"&amp;8&amp;D</oddFooter>
  </headerFooter>
  <legacyDrawingHF r:id="rId2"/>
  <extLst>
    <ext xmlns:mx="http://schemas.microsoft.com/office/mac/excel/2008/main" uri="{64002731-A6B0-56B0-2670-7721B7C09600}">
      <mx:PLV Mode="1"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euil10">
    <tabColor rgb="FFFFFF00"/>
    <pageSetUpPr fitToPage="1"/>
  </sheetPr>
  <dimension ref="A1:J33"/>
  <sheetViews>
    <sheetView showGridLines="0" view="pageLayout" zoomScaleNormal="100" zoomScaleSheetLayoutView="100" workbookViewId="0">
      <selection activeCell="L18" sqref="L18"/>
    </sheetView>
  </sheetViews>
  <sheetFormatPr baseColWidth="10" defaultColWidth="10.85546875" defaultRowHeight="16.5" x14ac:dyDescent="0.3"/>
  <cols>
    <col min="1" max="1" width="10.85546875" style="324" customWidth="1"/>
    <col min="2" max="2" width="10.85546875" style="325" customWidth="1"/>
    <col min="3" max="3" width="10.85546875" style="165"/>
    <col min="4" max="4" width="11.28515625" style="165" customWidth="1"/>
    <col min="5" max="7" width="10.85546875" style="165"/>
    <col min="8" max="8" width="6.7109375" style="165" customWidth="1"/>
    <col min="9" max="9" width="6.42578125" style="165" customWidth="1"/>
    <col min="10" max="10" width="42.85546875" style="326" customWidth="1"/>
    <col min="11" max="16384" width="10.85546875" style="165"/>
  </cols>
  <sheetData>
    <row r="1" spans="1:10" ht="8.4499999999999993" customHeight="1" x14ac:dyDescent="0.3">
      <c r="A1" s="32"/>
      <c r="B1" s="14"/>
      <c r="C1" s="5"/>
      <c r="D1" s="5"/>
      <c r="E1" s="5"/>
      <c r="F1" s="5"/>
      <c r="G1" s="5"/>
      <c r="H1" s="5"/>
      <c r="I1" s="5"/>
      <c r="J1" s="87"/>
    </row>
    <row r="2" spans="1:10" ht="13.5" customHeight="1" x14ac:dyDescent="0.3">
      <c r="A2" s="33"/>
      <c r="B2" s="14"/>
      <c r="C2" s="5"/>
      <c r="D2" s="5"/>
      <c r="E2" s="5"/>
      <c r="F2" s="5"/>
      <c r="G2" s="5"/>
      <c r="H2" s="5"/>
      <c r="I2" s="97" t="s">
        <v>116</v>
      </c>
      <c r="J2" s="87"/>
    </row>
    <row r="3" spans="1:10" ht="15" customHeight="1" x14ac:dyDescent="0.3">
      <c r="A3" s="33"/>
      <c r="B3" s="15"/>
      <c r="C3" s="97"/>
      <c r="D3" s="5"/>
      <c r="E3" s="5"/>
      <c r="F3" s="5"/>
      <c r="G3" s="5"/>
      <c r="H3" s="5"/>
      <c r="I3" s="1" t="str">
        <f>'Vue d''ensemble'!F8</f>
        <v>R 1.1</v>
      </c>
      <c r="J3" s="3" t="str">
        <f>'Vue d''ensemble'!G8</f>
        <v>Utilisation du SNBS Infrastructure</v>
      </c>
    </row>
    <row r="4" spans="1:10" ht="15" customHeight="1" x14ac:dyDescent="0.3">
      <c r="A4" s="34"/>
      <c r="B4" s="98"/>
      <c r="C4" s="98"/>
      <c r="D4" s="5"/>
      <c r="E4" s="5"/>
      <c r="F4" s="5"/>
      <c r="G4" s="5"/>
      <c r="H4" s="5"/>
      <c r="I4" s="1" t="str">
        <f>'Vue d''ensemble'!F9</f>
        <v>R 1.2</v>
      </c>
      <c r="J4" s="3" t="str">
        <f>'Vue d''ensemble'!G9</f>
        <v>Objectifs et limites du système</v>
      </c>
    </row>
    <row r="5" spans="1:10" ht="15" customHeight="1" x14ac:dyDescent="0.3">
      <c r="A5" s="34"/>
      <c r="B5" s="98"/>
      <c r="C5" s="98"/>
      <c r="D5" s="5"/>
      <c r="E5" s="5"/>
      <c r="F5" s="5"/>
      <c r="G5" s="5"/>
      <c r="H5" s="5"/>
      <c r="I5" s="1" t="str">
        <f>'Vue d''ensemble'!F10</f>
        <v>R 1.3</v>
      </c>
      <c r="J5" s="3" t="str">
        <f>'Vue d''ensemble'!G10</f>
        <v>Conflits d'objectifs et synergies</v>
      </c>
    </row>
    <row r="6" spans="1:10" ht="15" customHeight="1" x14ac:dyDescent="0.3">
      <c r="A6" s="34"/>
      <c r="B6" s="98"/>
      <c r="C6" s="98"/>
      <c r="D6" s="5"/>
      <c r="E6" s="5"/>
      <c r="F6" s="5"/>
      <c r="G6" s="5"/>
      <c r="H6" s="5"/>
      <c r="I6" s="1" t="str">
        <f>'Vue d''ensemble'!F11</f>
        <v>G 1.1</v>
      </c>
      <c r="J6" s="3" t="str">
        <f>'Vue d''ensemble'!G11</f>
        <v>Aménagement du territoire, paysages, culture et patrimoine</v>
      </c>
    </row>
    <row r="7" spans="1:10" ht="15" customHeight="1" x14ac:dyDescent="0.3">
      <c r="A7" s="34"/>
      <c r="B7" s="98"/>
      <c r="C7" s="98"/>
      <c r="D7" s="5"/>
      <c r="E7" s="5"/>
      <c r="F7" s="5"/>
      <c r="G7" s="5"/>
      <c r="H7" s="5"/>
      <c r="I7" s="1" t="str">
        <f>'Vue d''ensemble'!F12</f>
        <v>G 1.2</v>
      </c>
      <c r="J7" s="3" t="str">
        <f>'Vue d''ensemble'!G12</f>
        <v>Qualité d'habitat et cohabitation</v>
      </c>
    </row>
    <row r="8" spans="1:10" ht="15" customHeight="1" x14ac:dyDescent="0.3">
      <c r="A8" s="34"/>
      <c r="B8" s="98"/>
      <c r="C8" s="98"/>
      <c r="D8" s="5"/>
      <c r="E8" s="5"/>
      <c r="F8" s="5"/>
      <c r="G8" s="5"/>
      <c r="H8" s="5"/>
      <c r="I8" s="1" t="str">
        <f>'Vue d''ensemble'!F13</f>
        <v>G 1.3</v>
      </c>
      <c r="J8" s="3" t="str">
        <f>'Vue d''ensemble'!G13</f>
        <v>Accessibilité et qualité de séjour</v>
      </c>
    </row>
    <row r="9" spans="1:10" ht="15" customHeight="1" x14ac:dyDescent="0.3">
      <c r="A9" s="34"/>
      <c r="B9" s="98"/>
      <c r="C9" s="98"/>
      <c r="D9" s="5"/>
      <c r="E9" s="5"/>
      <c r="F9" s="5"/>
      <c r="G9" s="5"/>
      <c r="H9" s="5"/>
      <c r="I9" s="1" t="str">
        <f>'Vue d''ensemble'!F14</f>
        <v>G 2.1</v>
      </c>
      <c r="J9" s="3" t="str">
        <f>'Vue d''ensemble'!G14</f>
        <v>Communication et participation</v>
      </c>
    </row>
    <row r="10" spans="1:10" ht="15" customHeight="1" x14ac:dyDescent="0.3">
      <c r="A10" s="34"/>
      <c r="B10" s="41"/>
      <c r="C10" s="41"/>
      <c r="D10" s="5"/>
      <c r="E10" s="5"/>
      <c r="F10" s="5"/>
      <c r="G10" s="5"/>
      <c r="H10" s="5"/>
      <c r="I10" s="1" t="str">
        <f>'Vue d''ensemble'!F15</f>
        <v>G 2.2</v>
      </c>
      <c r="J10" s="3" t="str">
        <f>'Vue d''ensemble'!G15</f>
        <v>Intégrité et conditions de travail</v>
      </c>
    </row>
    <row r="11" spans="1:10" ht="15" customHeight="1" x14ac:dyDescent="0.3">
      <c r="A11" s="34"/>
      <c r="B11" s="41"/>
      <c r="C11" s="41"/>
      <c r="D11" s="5"/>
      <c r="E11" s="5"/>
      <c r="F11" s="5"/>
      <c r="G11" s="5"/>
      <c r="H11" s="5"/>
      <c r="I11" s="1" t="str">
        <f>'Vue d''ensemble'!F16</f>
        <v>G 2.3</v>
      </c>
      <c r="J11" s="3" t="str">
        <f>'Vue d''ensemble'!G16</f>
        <v>Sécurité juridique</v>
      </c>
    </row>
    <row r="12" spans="1:10" ht="15" customHeight="1" x14ac:dyDescent="0.3">
      <c r="A12" s="34"/>
      <c r="B12" s="41"/>
      <c r="C12" s="41"/>
      <c r="D12" s="5"/>
      <c r="E12" s="5"/>
      <c r="F12" s="5"/>
      <c r="G12" s="5"/>
      <c r="H12" s="5"/>
      <c r="I12" s="1" t="str">
        <f>'Vue d''ensemble'!F17</f>
        <v>G 2.4</v>
      </c>
      <c r="J12" s="3" t="str">
        <f>'Vue d''ensemble'!G17</f>
        <v>Sobriété, équité et achats</v>
      </c>
    </row>
    <row r="13" spans="1:10" ht="15" customHeight="1" x14ac:dyDescent="0.3">
      <c r="A13" s="34"/>
      <c r="B13" s="41"/>
      <c r="C13" s="41"/>
      <c r="D13" s="5"/>
      <c r="E13" s="5"/>
      <c r="F13" s="5"/>
      <c r="G13" s="5"/>
      <c r="H13" s="5"/>
      <c r="I13" s="1" t="str">
        <f>'Vue d''ensemble'!F18</f>
        <v>G 3.1</v>
      </c>
      <c r="J13" s="3" t="str">
        <f>'Vue d''ensemble'!G18</f>
        <v>Sécurité et résilience</v>
      </c>
    </row>
    <row r="14" spans="1:10" ht="15" customHeight="1" x14ac:dyDescent="0.3">
      <c r="A14" s="34"/>
      <c r="B14" s="41"/>
      <c r="C14" s="41"/>
      <c r="D14" s="5"/>
      <c r="E14" s="5"/>
      <c r="F14" s="5"/>
      <c r="G14" s="5"/>
      <c r="H14" s="5"/>
      <c r="I14" s="1" t="str">
        <f>'Vue d''ensemble'!F19</f>
        <v>G 3.2</v>
      </c>
      <c r="J14" s="3" t="str">
        <f>'Vue d''ensemble'!G19</f>
        <v>Protection contre les agressions et la criminalité</v>
      </c>
    </row>
    <row r="15" spans="1:10" ht="15" customHeight="1" x14ac:dyDescent="0.3">
      <c r="A15" s="34"/>
      <c r="B15" s="41"/>
      <c r="C15" s="41"/>
      <c r="D15" s="5"/>
      <c r="E15" s="5"/>
      <c r="F15" s="5"/>
      <c r="G15" s="5"/>
      <c r="H15" s="5"/>
      <c r="I15" s="1" t="str">
        <f>'Vue d''ensemble'!F20</f>
        <v>W 1.1</v>
      </c>
      <c r="J15" s="3" t="str">
        <f>'Vue d''ensemble'!G20</f>
        <v>Efficience du cycle de vie</v>
      </c>
    </row>
    <row r="16" spans="1:10" ht="15" customHeight="1" x14ac:dyDescent="0.3">
      <c r="A16" s="34"/>
      <c r="B16" s="41"/>
      <c r="C16" s="41"/>
      <c r="D16" s="5"/>
      <c r="E16" s="5"/>
      <c r="F16" s="5"/>
      <c r="G16" s="5"/>
      <c r="H16" s="5"/>
      <c r="I16" s="1" t="str">
        <f>'Vue d''ensemble'!F21</f>
        <v>W 1.2</v>
      </c>
      <c r="J16" s="3" t="str">
        <f>'Vue d''ensemble'!G21</f>
        <v>Capacité d’adaptation, démontabilité et réemploi</v>
      </c>
    </row>
    <row r="17" spans="1:10" ht="15" customHeight="1" x14ac:dyDescent="0.3">
      <c r="A17" s="34"/>
      <c r="B17" s="41"/>
      <c r="C17" s="41"/>
      <c r="D17" s="5"/>
      <c r="E17" s="5"/>
      <c r="F17" s="5"/>
      <c r="G17" s="5"/>
      <c r="H17" s="5"/>
      <c r="I17" s="1" t="str">
        <f>'Vue d''ensemble'!F22</f>
        <v>W 2.1</v>
      </c>
      <c r="J17" s="3" t="str">
        <f>'Vue d''ensemble'!G22</f>
        <v>Coûts et avantages externes</v>
      </c>
    </row>
    <row r="18" spans="1:10" ht="15" customHeight="1" x14ac:dyDescent="0.3">
      <c r="A18" s="34"/>
      <c r="B18" s="41"/>
      <c r="C18" s="41"/>
      <c r="D18" s="5"/>
      <c r="E18" s="5"/>
      <c r="F18" s="5"/>
      <c r="G18" s="5"/>
      <c r="H18" s="5"/>
      <c r="I18" s="1" t="str">
        <f>'Vue d''ensemble'!F23</f>
        <v>W 2.2</v>
      </c>
      <c r="J18" s="3" t="str">
        <f>'Vue d''ensemble'!G23</f>
        <v>Valeur ajoutée régionale</v>
      </c>
    </row>
    <row r="19" spans="1:10" ht="15" customHeight="1" x14ac:dyDescent="0.3">
      <c r="A19" s="86"/>
      <c r="B19" s="41"/>
      <c r="C19" s="41"/>
      <c r="D19" s="5"/>
      <c r="E19" s="5"/>
      <c r="F19" s="5"/>
      <c r="G19" s="5"/>
      <c r="H19" s="5"/>
      <c r="I19" s="1" t="str">
        <f>'Vue d''ensemble'!F24</f>
        <v>W 2.3</v>
      </c>
      <c r="J19" s="3" t="str">
        <f>'Vue d''ensemble'!G24</f>
        <v>Valorisation de l'existant et multifonctionnalité</v>
      </c>
    </row>
    <row r="20" spans="1:10" ht="15" customHeight="1" x14ac:dyDescent="0.3">
      <c r="A20" s="34"/>
      <c r="B20" s="41"/>
      <c r="C20" s="41"/>
      <c r="D20" s="5"/>
      <c r="E20" s="5"/>
      <c r="F20" s="5"/>
      <c r="G20" s="5"/>
      <c r="H20" s="5"/>
      <c r="I20" s="1" t="str">
        <f>'Vue d''ensemble'!F25</f>
        <v>W 3.1</v>
      </c>
      <c r="J20" s="3" t="str">
        <f>'Vue d''ensemble'!G25</f>
        <v>Financement durable</v>
      </c>
    </row>
    <row r="21" spans="1:10" ht="15" customHeight="1" x14ac:dyDescent="0.3">
      <c r="A21" s="34"/>
      <c r="B21" s="41"/>
      <c r="C21" s="41"/>
      <c r="D21" s="5"/>
      <c r="E21" s="5"/>
      <c r="F21" s="5"/>
      <c r="G21" s="5"/>
      <c r="H21" s="5"/>
      <c r="I21" s="1" t="str">
        <f>'Vue d''ensemble'!F26</f>
        <v>U 1.1</v>
      </c>
      <c r="J21" s="3" t="str">
        <f>'Vue d''ensemble'!G26</f>
        <v>Énergie</v>
      </c>
    </row>
    <row r="22" spans="1:10" ht="15" customHeight="1" x14ac:dyDescent="0.3">
      <c r="A22" s="34"/>
      <c r="B22" s="41"/>
      <c r="C22" s="41"/>
      <c r="D22" s="5"/>
      <c r="E22" s="5"/>
      <c r="F22" s="5"/>
      <c r="G22" s="5"/>
      <c r="H22" s="5"/>
      <c r="I22" s="1" t="str">
        <f>'Vue d''ensemble'!F27</f>
        <v>U 1.2</v>
      </c>
      <c r="J22" s="3" t="str">
        <f>'Vue d''ensemble'!G27</f>
        <v>Gestion du sol et des surfaces</v>
      </c>
    </row>
    <row r="23" spans="1:10" ht="15" customHeight="1" x14ac:dyDescent="0.3">
      <c r="A23" s="34"/>
      <c r="B23" s="41"/>
      <c r="C23" s="41"/>
      <c r="D23" s="5"/>
      <c r="E23" s="5"/>
      <c r="F23" s="5"/>
      <c r="G23" s="5"/>
      <c r="H23" s="5"/>
      <c r="I23" s="1" t="str">
        <f>'Vue d''ensemble'!F28</f>
        <v>U 1.3</v>
      </c>
      <c r="J23" s="3" t="str">
        <f>'Vue d''ensemble'!G28</f>
        <v>Sites pollués</v>
      </c>
    </row>
    <row r="24" spans="1:10" s="324" customFormat="1" ht="15" customHeight="1" x14ac:dyDescent="0.25">
      <c r="A24" s="34"/>
      <c r="B24" s="41"/>
      <c r="C24" s="41"/>
      <c r="D24" s="32"/>
      <c r="E24" s="32"/>
      <c r="F24" s="32"/>
      <c r="G24" s="32"/>
      <c r="H24" s="32"/>
      <c r="I24" s="1" t="str">
        <f>'Vue d''ensemble'!F29</f>
        <v>U 1.4</v>
      </c>
      <c r="J24" s="3" t="str">
        <f>'Vue d''ensemble'!G29</f>
        <v>Gestion des déchets et matériaux produits par le chantier</v>
      </c>
    </row>
    <row r="25" spans="1:10" ht="15" customHeight="1" x14ac:dyDescent="0.3">
      <c r="A25" s="34"/>
      <c r="B25" s="41"/>
      <c r="C25" s="41"/>
      <c r="D25" s="5"/>
      <c r="E25" s="5"/>
      <c r="F25" s="5"/>
      <c r="G25" s="5"/>
      <c r="H25" s="5"/>
      <c r="I25" s="1" t="str">
        <f>'Vue d''ensemble'!F30</f>
        <v>U 1.5</v>
      </c>
      <c r="J25" s="3" t="str">
        <f>'Vue d''ensemble'!G30</f>
        <v>Matériaux et ressources</v>
      </c>
    </row>
    <row r="26" spans="1:10" ht="15" customHeight="1" x14ac:dyDescent="0.3">
      <c r="A26" s="34"/>
      <c r="B26" s="41"/>
      <c r="C26" s="41"/>
      <c r="D26" s="5"/>
      <c r="E26" s="5"/>
      <c r="F26" s="5"/>
      <c r="G26" s="5"/>
      <c r="H26" s="5"/>
      <c r="I26" s="1" t="str">
        <f>'Vue d''ensemble'!F31</f>
        <v>U 2.1</v>
      </c>
      <c r="J26" s="3" t="str">
        <f>'Vue d''ensemble'!G31</f>
        <v>Climat</v>
      </c>
    </row>
    <row r="27" spans="1:10" ht="15" customHeight="1" x14ac:dyDescent="0.3">
      <c r="A27" s="32"/>
      <c r="B27" s="14"/>
      <c r="C27" s="5"/>
      <c r="D27" s="5"/>
      <c r="E27" s="5"/>
      <c r="F27" s="5"/>
      <c r="G27" s="5"/>
      <c r="H27" s="5"/>
      <c r="I27" s="1" t="str">
        <f>'Vue d''ensemble'!F32</f>
        <v>U 2.2</v>
      </c>
      <c r="J27" s="3" t="str">
        <f>'Vue d''ensemble'!G32</f>
        <v>Atteintes environnementales</v>
      </c>
    </row>
    <row r="28" spans="1:10" ht="15" customHeight="1" x14ac:dyDescent="0.3">
      <c r="A28" s="32"/>
      <c r="B28" s="14"/>
      <c r="C28" s="5"/>
      <c r="D28" s="5"/>
      <c r="E28" s="5"/>
      <c r="F28" s="5"/>
      <c r="G28" s="5"/>
      <c r="H28" s="5"/>
      <c r="I28" s="1" t="str">
        <f>'Vue d''ensemble'!F33</f>
        <v>U 2.3</v>
      </c>
      <c r="J28" s="3" t="str">
        <f>'Vue d''ensemble'!G33</f>
        <v>Eaux</v>
      </c>
    </row>
    <row r="29" spans="1:10" ht="15" customHeight="1" x14ac:dyDescent="0.3">
      <c r="A29" s="32"/>
      <c r="B29" s="14"/>
      <c r="C29" s="5"/>
      <c r="D29" s="5"/>
      <c r="E29" s="5"/>
      <c r="F29" s="5"/>
      <c r="G29" s="5"/>
      <c r="H29" s="5"/>
      <c r="I29" s="1" t="str">
        <f>'Vue d''ensemble'!F34</f>
        <v>U 2.4</v>
      </c>
      <c r="J29" s="3" t="str">
        <f>'Vue d''ensemble'!G34</f>
        <v>Habitats et biodiversité</v>
      </c>
    </row>
    <row r="30" spans="1:10" ht="15" customHeight="1" x14ac:dyDescent="0.3">
      <c r="A30" s="32"/>
      <c r="B30" s="14"/>
      <c r="C30" s="5"/>
      <c r="D30" s="5"/>
      <c r="E30" s="5"/>
      <c r="F30" s="5"/>
      <c r="G30" s="5"/>
      <c r="H30" s="5"/>
      <c r="I30" s="1" t="str">
        <f>'Vue d''ensemble'!F35</f>
        <v>U 3.1</v>
      </c>
      <c r="J30" s="3" t="str">
        <f>'Vue d''ensemble'!G35</f>
        <v>Dangers naturels</v>
      </c>
    </row>
    <row r="31" spans="1:10" ht="15" customHeight="1" x14ac:dyDescent="0.3">
      <c r="A31" s="32"/>
      <c r="B31" s="14"/>
      <c r="C31" s="5"/>
      <c r="D31" s="5"/>
      <c r="E31" s="5"/>
      <c r="F31" s="5"/>
      <c r="G31" s="5"/>
      <c r="H31" s="5"/>
      <c r="I31" s="1" t="str">
        <f>'Vue d''ensemble'!F36</f>
        <v>U 3.2</v>
      </c>
      <c r="J31" s="3" t="str">
        <f>'Vue d''ensemble'!G36</f>
        <v>Accidents majeurs et marchandises dangereuses</v>
      </c>
    </row>
    <row r="32" spans="1:10" ht="13.5" customHeight="1" x14ac:dyDescent="0.3">
      <c r="A32" s="32"/>
      <c r="B32" s="14"/>
      <c r="C32" s="5"/>
      <c r="D32" s="5"/>
      <c r="E32" s="5"/>
      <c r="F32" s="5"/>
      <c r="G32" s="5"/>
      <c r="H32" s="5"/>
      <c r="I32" s="5"/>
      <c r="J32" s="87"/>
    </row>
    <row r="33" spans="1:10" x14ac:dyDescent="0.3">
      <c r="A33" s="41" t="s">
        <v>194</v>
      </c>
      <c r="B33" s="99"/>
      <c r="C33" s="32"/>
      <c r="D33" s="5"/>
      <c r="E33" s="5"/>
      <c r="F33" s="11" t="s">
        <v>209</v>
      </c>
      <c r="G33" s="5"/>
      <c r="H33" s="5"/>
      <c r="I33" s="5"/>
      <c r="J33" s="87"/>
    </row>
  </sheetData>
  <sheetProtection algorithmName="SHA-512" hashValue="6fpiP3wI1ReUuzt1vWHyzfey2Ma0VuDEelhCViqt4TvMEsZNg7ciiq2ctnB9UpMSBJq4pKaveALSPFXJF04B9A==" saltValue="Nii6Xvi7A4gPDfgoX1iVgg==" spinCount="100000" sheet="1" formatCells="0" formatColumns="0" formatRows="0" insertColumns="0" insertRows="0" insertHyperlinks="0"/>
  <phoneticPr fontId="50" type="noConversion"/>
  <printOptions horizontalCentered="1" verticalCentered="1"/>
  <pageMargins left="0.70866141732283472" right="0.70866141732283472" top="1.1666666666666667" bottom="0.74803149606299213" header="0.31496062992125984" footer="0.31496062992125984"/>
  <pageSetup paperSize="9" scale="97" fitToWidth="0" orientation="landscape" r:id="rId1"/>
  <headerFooter>
    <oddHeader>&amp;L&amp;"Arial Narrow,Normal"&amp;9&amp;K000000Outil d'évalulation v1.1&amp;C&amp;"Arial Narrow,Gras"&amp;14
Radar
&amp;12 Résultats de l'évaluation SNBS Infrastructure&amp;R&amp;"Arial Narrow,Normal"&amp;G</oddHeader>
    <oddFooter>&amp;L&amp;"Arial Narrow,Normal"&amp;8&amp;F&amp;C&amp;"Arial Narrow,Normal"&amp;8&amp;P/&amp;N&amp;R&amp;"Arial Narrow,Normal"&amp;8&amp;D</oddFooter>
  </headerFooter>
  <drawing r:id="rId2"/>
  <legacyDrawingHF r:id="rId3"/>
  <extLst>
    <ext xmlns:mx="http://schemas.microsoft.com/office/mac/excel/2008/main" uri="{64002731-A6B0-56B0-2670-7721B7C09600}">
      <mx:PLV Mode="1"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ee236dc-1df8-49fa-a23c-ab89784c8dff" xsi:nil="true"/>
    <lcf76f155ced4ddcb4097134ff3c332f xmlns="e9fa40e5-81e7-441e-b9b4-12bb19731c1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57F39D31D52A1F4FA945F474D6588099" ma:contentTypeVersion="13" ma:contentTypeDescription="Ein neues Dokument erstellen." ma:contentTypeScope="" ma:versionID="2bf2b7531afd5aff885e454d32576e16">
  <xsd:schema xmlns:xsd="http://www.w3.org/2001/XMLSchema" xmlns:xs="http://www.w3.org/2001/XMLSchema" xmlns:p="http://schemas.microsoft.com/office/2006/metadata/properties" xmlns:ns2="e9fa40e5-81e7-441e-b9b4-12bb19731c1e" xmlns:ns3="2ee236dc-1df8-49fa-a23c-ab89784c8dff" targetNamespace="http://schemas.microsoft.com/office/2006/metadata/properties" ma:root="true" ma:fieldsID="367088d8f46a6d4ad9501bfd77e2f063" ns2:_="" ns3:_="">
    <xsd:import namespace="e9fa40e5-81e7-441e-b9b4-12bb19731c1e"/>
    <xsd:import namespace="2ee236dc-1df8-49fa-a23c-ab89784c8d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fa40e5-81e7-441e-b9b4-12bb19731c1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bdc8414e-16db-4792-a01b-03db74183fa9"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ee236dc-1df8-49fa-a23c-ab89784c8df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80cdaa6-a9c9-4676-90f4-f3f10905579a}" ma:internalName="TaxCatchAll" ma:showField="CatchAllData" ma:web="2ee236dc-1df8-49fa-a23c-ab89784c8df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82F246-6FF3-4D4B-805E-57844045F6E4}">
  <ds:schemaRefs>
    <ds:schemaRef ds:uri="http://schemas.openxmlformats.org/package/2006/metadata/core-properties"/>
    <ds:schemaRef ds:uri="http://purl.org/dc/terms/"/>
    <ds:schemaRef ds:uri="http://www.w3.org/XML/1998/namespace"/>
    <ds:schemaRef ds:uri="aca1fa95-7a38-4972-ba40-28760b4d8346"/>
    <ds:schemaRef ds:uri="http://purl.org/dc/dcmitype/"/>
    <ds:schemaRef ds:uri="http://purl.org/dc/elements/1.1/"/>
    <ds:schemaRef ds:uri="http://schemas.microsoft.com/office/2006/documentManagement/types"/>
    <ds:schemaRef ds:uri="http://schemas.microsoft.com/office/infopath/2007/PartnerControls"/>
    <ds:schemaRef ds:uri="e87f2f0f-ef94-4edc-9acc-27cdbea31f28"/>
    <ds:schemaRef ds:uri="http://schemas.microsoft.com/office/2006/metadata/properties"/>
    <ds:schemaRef ds:uri="2ee236dc-1df8-49fa-a23c-ab89784c8dff"/>
    <ds:schemaRef ds:uri="96b2f7ad-e704-4bdb-a68b-0a5ca7ad00c5"/>
  </ds:schemaRefs>
</ds:datastoreItem>
</file>

<file path=customXml/itemProps2.xml><?xml version="1.0" encoding="utf-8"?>
<ds:datastoreItem xmlns:ds="http://schemas.openxmlformats.org/officeDocument/2006/customXml" ds:itemID="{069CC9CC-105B-41C5-A468-5025FA391510}"/>
</file>

<file path=customXml/itemProps3.xml><?xml version="1.0" encoding="utf-8"?>
<ds:datastoreItem xmlns:ds="http://schemas.openxmlformats.org/officeDocument/2006/customXml" ds:itemID="{DDC3CD0D-42FC-4F70-BE34-343BBB205E8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44</vt:i4>
      </vt:variant>
      <vt:variant>
        <vt:lpstr>Benannte Bereiche</vt:lpstr>
      </vt:variant>
      <vt:variant>
        <vt:i4>48</vt:i4>
      </vt:variant>
    </vt:vector>
  </HeadingPairs>
  <TitlesOfParts>
    <vt:vector size="92" baseType="lpstr">
      <vt:lpstr>Instructions Easy Access</vt:lpstr>
      <vt:lpstr>Instructions</vt:lpstr>
      <vt:lpstr>Données_objet</vt:lpstr>
      <vt:lpstr>R</vt:lpstr>
      <vt:lpstr>G</vt:lpstr>
      <vt:lpstr>W</vt:lpstr>
      <vt:lpstr>U</vt:lpstr>
      <vt:lpstr>Vue d'ensemble</vt:lpstr>
      <vt:lpstr>Radar</vt:lpstr>
      <vt:lpstr>Graphique indicateurs</vt:lpstr>
      <vt:lpstr>Tableau global</vt:lpstr>
      <vt:lpstr>Tableau des mesures</vt:lpstr>
      <vt:lpstr>Radar (évolution)</vt:lpstr>
      <vt:lpstr>R 1.1</vt:lpstr>
      <vt:lpstr>R 1.2</vt:lpstr>
      <vt:lpstr>R 1.3</vt:lpstr>
      <vt:lpstr>G 1.1</vt:lpstr>
      <vt:lpstr>G 1.2</vt:lpstr>
      <vt:lpstr>G 1.3</vt:lpstr>
      <vt:lpstr>G 2.1</vt:lpstr>
      <vt:lpstr>G 2.2</vt:lpstr>
      <vt:lpstr>G 2.3</vt:lpstr>
      <vt:lpstr>G 2.4</vt:lpstr>
      <vt:lpstr>G 3.1</vt:lpstr>
      <vt:lpstr>G 3.2</vt:lpstr>
      <vt:lpstr>W 1.1</vt:lpstr>
      <vt:lpstr>W 1.2</vt:lpstr>
      <vt:lpstr>W 2.1</vt:lpstr>
      <vt:lpstr>W 2.2</vt:lpstr>
      <vt:lpstr>W 2.3</vt:lpstr>
      <vt:lpstr>W 3.1</vt:lpstr>
      <vt:lpstr>U 1.1</vt:lpstr>
      <vt:lpstr>U 1.2</vt:lpstr>
      <vt:lpstr>U 1.3</vt:lpstr>
      <vt:lpstr>U 1.4</vt:lpstr>
      <vt:lpstr>U 1.5</vt:lpstr>
      <vt:lpstr>U 2.1</vt:lpstr>
      <vt:lpstr>U 2.2</vt:lpstr>
      <vt:lpstr>U 2.3</vt:lpstr>
      <vt:lpstr>U 2.4</vt:lpstr>
      <vt:lpstr>U 3.1</vt:lpstr>
      <vt:lpstr>U 3.2</vt:lpstr>
      <vt:lpstr>Liste_pour_graphique</vt:lpstr>
      <vt:lpstr>Feuil1</vt:lpstr>
      <vt:lpstr>Données_objet!Druckbereich</vt:lpstr>
      <vt:lpstr>G!Druckbereich</vt:lpstr>
      <vt:lpstr>'G 1.1'!Druckbereich</vt:lpstr>
      <vt:lpstr>'G 1.2'!Druckbereich</vt:lpstr>
      <vt:lpstr>'G 1.3'!Druckbereich</vt:lpstr>
      <vt:lpstr>'G 2.1'!Druckbereich</vt:lpstr>
      <vt:lpstr>'G 2.2'!Druckbereich</vt:lpstr>
      <vt:lpstr>'G 2.3'!Druckbereich</vt:lpstr>
      <vt:lpstr>'G 2.4'!Druckbereich</vt:lpstr>
      <vt:lpstr>'G 3.1'!Druckbereich</vt:lpstr>
      <vt:lpstr>'G 3.2'!Druckbereich</vt:lpstr>
      <vt:lpstr>'Graphique indicateurs'!Druckbereich</vt:lpstr>
      <vt:lpstr>Instructions!Druckbereich</vt:lpstr>
      <vt:lpstr>Liste_pour_graphique!Druckbereich</vt:lpstr>
      <vt:lpstr>'R'!Druckbereich</vt:lpstr>
      <vt:lpstr>'R 1.1'!Druckbereich</vt:lpstr>
      <vt:lpstr>'R 1.2'!Druckbereich</vt:lpstr>
      <vt:lpstr>'R 1.3'!Druckbereich</vt:lpstr>
      <vt:lpstr>Radar!Druckbereich</vt:lpstr>
      <vt:lpstr>'Radar (évolution)'!Druckbereich</vt:lpstr>
      <vt:lpstr>'Tableau des mesures'!Druckbereich</vt:lpstr>
      <vt:lpstr>'Tableau global'!Druckbereich</vt:lpstr>
      <vt:lpstr>U!Druckbereich</vt:lpstr>
      <vt:lpstr>'U 1.1'!Druckbereich</vt:lpstr>
      <vt:lpstr>'U 1.2'!Druckbereich</vt:lpstr>
      <vt:lpstr>'U 1.3'!Druckbereich</vt:lpstr>
      <vt:lpstr>'U 1.4'!Druckbereich</vt:lpstr>
      <vt:lpstr>'U 1.5'!Druckbereich</vt:lpstr>
      <vt:lpstr>'U 2.1'!Druckbereich</vt:lpstr>
      <vt:lpstr>'U 2.2'!Druckbereich</vt:lpstr>
      <vt:lpstr>'U 2.3'!Druckbereich</vt:lpstr>
      <vt:lpstr>'U 2.4'!Druckbereich</vt:lpstr>
      <vt:lpstr>'U 3.1'!Druckbereich</vt:lpstr>
      <vt:lpstr>'U 3.2'!Druckbereich</vt:lpstr>
      <vt:lpstr>'Vue d''ensemble'!Druckbereich</vt:lpstr>
      <vt:lpstr>W!Druckbereich</vt:lpstr>
      <vt:lpstr>'W 1.1'!Druckbereich</vt:lpstr>
      <vt:lpstr>'W 1.2'!Druckbereich</vt:lpstr>
      <vt:lpstr>'W 2.1'!Druckbereich</vt:lpstr>
      <vt:lpstr>'W 2.2'!Druckbereich</vt:lpstr>
      <vt:lpstr>'W 2.3'!Druckbereich</vt:lpstr>
      <vt:lpstr>'W 3.1'!Druckbereich</vt:lpstr>
      <vt:lpstr>G!Drucktitel</vt:lpstr>
      <vt:lpstr>'R'!Drucktitel</vt:lpstr>
      <vt:lpstr>'Tableau des mesures'!Drucktitel</vt:lpstr>
      <vt:lpstr>'Tableau global'!Drucktitel</vt:lpstr>
      <vt:lpstr>U!Drucktitel</vt:lpstr>
      <vt:lpstr>W!Drucktitel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2026-02-26T08:03:41Z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0x01010057F39D31D52A1F4FA945F474D6588099</vt:lpwstr>
  </property>
  <property fmtid="{D5CDD505-2E9C-101B-9397-08002B2CF9AE}" pid="3" name="MediaServiceImageTags">
    <vt:lpwstr/>
  </property>
</Properties>
</file>